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imch\OneDrive\바탕 화면\snuvalue\my 보고서\"/>
    </mc:Choice>
  </mc:AlternateContent>
  <xr:revisionPtr revIDLastSave="0" documentId="13_ncr:1_{CBEE5AC4-4BFD-4FDD-B08E-3565DCDFEE40}" xr6:coauthVersionLast="36" xr6:coauthVersionMax="36" xr10:uidLastSave="{00000000-0000-0000-0000-000000000000}"/>
  <bookViews>
    <workbookView xWindow="0" yWindow="0" windowWidth="23040" windowHeight="7644" xr2:uid="{AE6EC69D-C14C-40CD-989D-AB93522E316D}"/>
  </bookViews>
  <sheets>
    <sheet name="report" sheetId="4" r:id="rId1"/>
    <sheet name="최종 투자 판단" sheetId="7" r:id="rId2"/>
    <sheet name="raw data" sheetId="3" r:id="rId3"/>
    <sheet name="IR" sheetId="5" r:id="rId4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88" i="3" l="1"/>
  <c r="C89" i="3"/>
  <c r="C90" i="3"/>
  <c r="C91" i="3"/>
  <c r="C92" i="3"/>
  <c r="C93" i="3"/>
  <c r="C94" i="3"/>
  <c r="C95" i="3"/>
  <c r="C96" i="3"/>
  <c r="C97" i="3"/>
  <c r="C98" i="3"/>
  <c r="C99" i="3"/>
  <c r="C100" i="3"/>
  <c r="C101" i="3"/>
  <c r="C102" i="3"/>
  <c r="C103" i="3"/>
  <c r="C104" i="3"/>
  <c r="C105" i="3"/>
  <c r="C106" i="3"/>
  <c r="C107" i="3"/>
  <c r="C108" i="3"/>
  <c r="C109" i="3"/>
  <c r="C110" i="3"/>
  <c r="C111" i="3"/>
  <c r="C112" i="3"/>
  <c r="C113" i="3"/>
  <c r="C114" i="3"/>
  <c r="C115" i="3"/>
  <c r="C116" i="3"/>
  <c r="C117" i="3"/>
  <c r="C118" i="3"/>
  <c r="C119" i="3"/>
  <c r="C120" i="3"/>
  <c r="C121" i="3"/>
  <c r="C122" i="3"/>
  <c r="C123" i="3"/>
  <c r="C124" i="3"/>
  <c r="C125" i="3"/>
  <c r="C126" i="3"/>
  <c r="C127" i="3"/>
  <c r="C128" i="3"/>
  <c r="C129" i="3"/>
  <c r="C130" i="3"/>
  <c r="C131" i="3"/>
  <c r="C132" i="3"/>
  <c r="C133" i="3"/>
  <c r="C87" i="3"/>
  <c r="C86" i="3"/>
  <c r="E86" i="3"/>
  <c r="F86" i="3"/>
  <c r="G86" i="3"/>
  <c r="H86" i="3"/>
  <c r="I86" i="3"/>
  <c r="J86" i="3"/>
  <c r="K86" i="3"/>
  <c r="L86" i="3"/>
  <c r="M86" i="3"/>
  <c r="N86" i="3"/>
  <c r="O86" i="3"/>
  <c r="P86" i="3"/>
  <c r="Q86" i="3"/>
  <c r="R86" i="3"/>
  <c r="S86" i="3"/>
  <c r="T86" i="3"/>
  <c r="D86" i="3"/>
  <c r="C84" i="3" l="1"/>
  <c r="C85" i="3"/>
  <c r="C83" i="3"/>
  <c r="D68" i="3" l="1"/>
  <c r="E68" i="3"/>
  <c r="F68" i="3"/>
  <c r="G68" i="3"/>
  <c r="H68" i="3"/>
  <c r="D69" i="3"/>
  <c r="E69" i="3"/>
  <c r="F69" i="3"/>
  <c r="G69" i="3"/>
  <c r="H69" i="3"/>
  <c r="D70" i="3"/>
  <c r="E70" i="3"/>
  <c r="F70" i="3"/>
  <c r="G70" i="3"/>
  <c r="H70" i="3"/>
  <c r="D71" i="3"/>
  <c r="E71" i="3"/>
  <c r="F71" i="3"/>
  <c r="G71" i="3"/>
  <c r="H71" i="3"/>
  <c r="D72" i="3"/>
  <c r="E72" i="3"/>
  <c r="F72" i="3"/>
  <c r="G72" i="3"/>
  <c r="H72" i="3"/>
  <c r="D73" i="3"/>
  <c r="E73" i="3"/>
  <c r="F73" i="3"/>
  <c r="G73" i="3"/>
  <c r="H73" i="3"/>
  <c r="D74" i="3"/>
  <c r="E74" i="3"/>
  <c r="F74" i="3"/>
  <c r="G74" i="3"/>
  <c r="H74" i="3"/>
  <c r="D75" i="3"/>
  <c r="E75" i="3"/>
  <c r="F75" i="3"/>
  <c r="G75" i="3"/>
  <c r="H75" i="3"/>
  <c r="D76" i="3"/>
  <c r="E76" i="3"/>
  <c r="F76" i="3"/>
  <c r="G76" i="3"/>
  <c r="H76" i="3"/>
  <c r="D77" i="3"/>
  <c r="E77" i="3"/>
  <c r="F77" i="3"/>
  <c r="G77" i="3"/>
  <c r="H77" i="3"/>
  <c r="D78" i="3"/>
  <c r="E78" i="3"/>
  <c r="F78" i="3"/>
  <c r="G78" i="3"/>
  <c r="H78" i="3"/>
  <c r="C69" i="3"/>
  <c r="C70" i="3"/>
  <c r="C71" i="3"/>
  <c r="C72" i="3"/>
  <c r="C73" i="3"/>
  <c r="C74" i="3"/>
  <c r="C75" i="3"/>
  <c r="C76" i="3"/>
  <c r="C77" i="3"/>
  <c r="C78" i="3"/>
  <c r="C68" i="3"/>
  <c r="R31" i="3" l="1"/>
  <c r="R34" i="3" s="1"/>
  <c r="T31" i="3"/>
  <c r="T34" i="3" s="1"/>
  <c r="U31" i="3"/>
  <c r="U34" i="3" s="1"/>
  <c r="V31" i="3"/>
  <c r="V34" i="3" s="1"/>
  <c r="W31" i="3"/>
  <c r="W34" i="3" s="1"/>
  <c r="X31" i="3"/>
  <c r="X34" i="3" s="1"/>
  <c r="Y31" i="3"/>
  <c r="Y34" i="3" s="1"/>
  <c r="Z31" i="3"/>
  <c r="Z34" i="3" s="1"/>
  <c r="AA31" i="3"/>
  <c r="AA34" i="3" s="1"/>
  <c r="AB31" i="3"/>
  <c r="AB34" i="3" s="1"/>
  <c r="AC31" i="3"/>
  <c r="AC34" i="3" s="1"/>
  <c r="Q31" i="3"/>
  <c r="Q34" i="3" s="1"/>
  <c r="P31" i="3"/>
  <c r="P34" i="3" s="1"/>
  <c r="L31" i="3"/>
  <c r="L34" i="3" s="1"/>
  <c r="D31" i="3"/>
  <c r="D34" i="3" s="1"/>
  <c r="E31" i="3"/>
  <c r="E34" i="3" s="1"/>
  <c r="F31" i="3"/>
  <c r="F34" i="3" s="1"/>
  <c r="G31" i="3"/>
  <c r="G34" i="3" s="1"/>
  <c r="H31" i="3"/>
  <c r="H34" i="3" s="1"/>
  <c r="C31" i="3"/>
  <c r="C34" i="3" s="1"/>
  <c r="L30" i="3"/>
  <c r="L33" i="3" s="1"/>
  <c r="P30" i="3"/>
  <c r="P33" i="3" s="1"/>
  <c r="Q30" i="3"/>
  <c r="Q33" i="3" s="1"/>
  <c r="R30" i="3"/>
  <c r="R33" i="3" s="1"/>
  <c r="T30" i="3"/>
  <c r="T33" i="3" s="1"/>
  <c r="U30" i="3"/>
  <c r="U33" i="3" s="1"/>
  <c r="V30" i="3"/>
  <c r="V33" i="3" s="1"/>
  <c r="W30" i="3"/>
  <c r="W33" i="3" s="1"/>
  <c r="X30" i="3"/>
  <c r="X33" i="3" s="1"/>
  <c r="Y30" i="3"/>
  <c r="Y33" i="3" s="1"/>
  <c r="Z30" i="3"/>
  <c r="Z33" i="3" s="1"/>
  <c r="AA30" i="3"/>
  <c r="AA33" i="3" s="1"/>
  <c r="AB30" i="3"/>
  <c r="AB33" i="3" s="1"/>
  <c r="AC30" i="3"/>
  <c r="AC33" i="3" s="1"/>
  <c r="D30" i="3"/>
  <c r="D33" i="3" s="1"/>
  <c r="E30" i="3"/>
  <c r="E33" i="3" s="1"/>
  <c r="F30" i="3"/>
  <c r="F33" i="3" s="1"/>
  <c r="G30" i="3"/>
  <c r="G33" i="3" s="1"/>
  <c r="H30" i="3"/>
  <c r="H33" i="3" s="1"/>
  <c r="C30" i="3"/>
  <c r="C33" i="3" s="1"/>
  <c r="M45" i="3" l="1"/>
  <c r="N45" i="3" s="1"/>
  <c r="O45" i="3" s="1"/>
  <c r="M44" i="3"/>
  <c r="N44" i="3" s="1"/>
  <c r="O44" i="3" s="1"/>
  <c r="M42" i="3"/>
  <c r="N42" i="3" s="1"/>
  <c r="O42" i="3" s="1"/>
  <c r="M41" i="3"/>
  <c r="N41" i="3" s="1"/>
  <c r="O41" i="3" s="1"/>
  <c r="M39" i="3"/>
  <c r="N39" i="3" s="1"/>
  <c r="M38" i="3"/>
  <c r="S45" i="3"/>
  <c r="S44" i="3"/>
  <c r="S42" i="3"/>
  <c r="S41" i="3"/>
  <c r="S39" i="3"/>
  <c r="S38" i="3"/>
  <c r="S30" i="3" l="1"/>
  <c r="S33" i="3" s="1"/>
  <c r="S31" i="3"/>
  <c r="S34" i="3" s="1"/>
  <c r="N31" i="3"/>
  <c r="N34" i="3" s="1"/>
  <c r="O39" i="3"/>
  <c r="O31" i="3" s="1"/>
  <c r="O34" i="3" s="1"/>
  <c r="M30" i="3"/>
  <c r="M33" i="3" s="1"/>
  <c r="M31" i="3"/>
  <c r="M34" i="3" s="1"/>
  <c r="N38" i="3"/>
  <c r="N30" i="3" l="1"/>
  <c r="N33" i="3" s="1"/>
  <c r="O38" i="3"/>
  <c r="O30" i="3" s="1"/>
  <c r="O33" i="3" s="1"/>
</calcChain>
</file>

<file path=xl/sharedStrings.xml><?xml version="1.0" encoding="utf-8"?>
<sst xmlns="http://schemas.openxmlformats.org/spreadsheetml/2006/main" count="591" uniqueCount="521">
  <si>
    <t>사업부별 매출액</t>
  </si>
  <si>
    <t>영업이익</t>
  </si>
  <si>
    <t>당기순이익</t>
  </si>
  <si>
    <t>BM 분석</t>
    <phoneticPr fontId="2" type="noConversion"/>
  </si>
  <si>
    <t>2015</t>
  </si>
  <si>
    <t>2016</t>
  </si>
  <si>
    <t>2018</t>
  </si>
  <si>
    <t>2019</t>
  </si>
  <si>
    <t>2020</t>
  </si>
  <si>
    <t>2021</t>
  </si>
  <si>
    <t>2022</t>
  </si>
  <si>
    <t>2023</t>
    <phoneticPr fontId="2" type="noConversion"/>
  </si>
  <si>
    <t>2Q</t>
  </si>
  <si>
    <t xml:space="preserve"> 유동자산</t>
    <phoneticPr fontId="2" type="noConversion"/>
  </si>
  <si>
    <t xml:space="preserve">   현금성자산</t>
    <phoneticPr fontId="2" type="noConversion"/>
  </si>
  <si>
    <t>매출채권</t>
    <phoneticPr fontId="2" type="noConversion"/>
  </si>
  <si>
    <t>재고자산</t>
    <phoneticPr fontId="2" type="noConversion"/>
  </si>
  <si>
    <t xml:space="preserve"> 비유동자산</t>
    <phoneticPr fontId="2" type="noConversion"/>
  </si>
  <si>
    <t>투자자산</t>
    <phoneticPr fontId="2" type="noConversion"/>
  </si>
  <si>
    <t xml:space="preserve">  장기금융자산</t>
    <phoneticPr fontId="2" type="noConversion"/>
  </si>
  <si>
    <t xml:space="preserve">  투자부동산</t>
    <phoneticPr fontId="2" type="noConversion"/>
  </si>
  <si>
    <t xml:space="preserve">  관계기업투자</t>
    <phoneticPr fontId="2" type="noConversion"/>
  </si>
  <si>
    <t>유형자산</t>
    <phoneticPr fontId="2" type="noConversion"/>
  </si>
  <si>
    <t>무형자산</t>
    <phoneticPr fontId="2" type="noConversion"/>
  </si>
  <si>
    <t>기타</t>
    <phoneticPr fontId="2" type="noConversion"/>
  </si>
  <si>
    <t>총자산</t>
    <phoneticPr fontId="2" type="noConversion"/>
  </si>
  <si>
    <t xml:space="preserve"> 유동부채</t>
    <phoneticPr fontId="2" type="noConversion"/>
  </si>
  <si>
    <t xml:space="preserve">   매입채무</t>
    <phoneticPr fontId="2" type="noConversion"/>
  </si>
  <si>
    <t xml:space="preserve">   단기금융부채</t>
    <phoneticPr fontId="2" type="noConversion"/>
  </si>
  <si>
    <t xml:space="preserve">   기타부채</t>
    <phoneticPr fontId="2" type="noConversion"/>
  </si>
  <si>
    <t xml:space="preserve"> 비유동부채</t>
    <phoneticPr fontId="2" type="noConversion"/>
  </si>
  <si>
    <t xml:space="preserve">   장기매입채무</t>
    <phoneticPr fontId="2" type="noConversion"/>
  </si>
  <si>
    <t xml:space="preserve">   장기금융부채</t>
    <phoneticPr fontId="2" type="noConversion"/>
  </si>
  <si>
    <t>총부채</t>
    <phoneticPr fontId="2" type="noConversion"/>
  </si>
  <si>
    <t>재무상태표</t>
    <phoneticPr fontId="2" type="noConversion"/>
  </si>
  <si>
    <t>2023</t>
  </si>
  <si>
    <t>영업활동현금흐름</t>
    <phoneticPr fontId="2" type="noConversion"/>
  </si>
  <si>
    <t>당기순이익</t>
    <phoneticPr fontId="2" type="noConversion"/>
  </si>
  <si>
    <t xml:space="preserve">   감가상각비</t>
    <phoneticPr fontId="2" type="noConversion"/>
  </si>
  <si>
    <t xml:space="preserve">   자산및부채의변동</t>
    <phoneticPr fontId="2" type="noConversion"/>
  </si>
  <si>
    <t>투자활동현금흐름</t>
    <phoneticPr fontId="2" type="noConversion"/>
  </si>
  <si>
    <t>유형자산취득</t>
    <phoneticPr fontId="2" type="noConversion"/>
  </si>
  <si>
    <t>무형자산취득</t>
    <phoneticPr fontId="2" type="noConversion"/>
  </si>
  <si>
    <t>재무활동현금흐름</t>
    <phoneticPr fontId="2" type="noConversion"/>
  </si>
  <si>
    <t xml:space="preserve">   배당금지급</t>
    <phoneticPr fontId="2" type="noConversion"/>
  </si>
  <si>
    <t>현금흐름표</t>
    <phoneticPr fontId="2" type="noConversion"/>
  </si>
  <si>
    <t>매출액</t>
  </si>
  <si>
    <t>% YoY</t>
  </si>
  <si>
    <t>의약품</t>
  </si>
  <si>
    <t>의료기기</t>
  </si>
  <si>
    <t>화장품</t>
  </si>
  <si>
    <t>기타</t>
  </si>
  <si>
    <t>매출총이익</t>
  </si>
  <si>
    <t>연도별 손익계산서</t>
    <phoneticPr fontId="2" type="noConversion"/>
  </si>
  <si>
    <t>% gpm</t>
    <phoneticPr fontId="2" type="noConversion"/>
  </si>
  <si>
    <t>% opm</t>
    <phoneticPr fontId="2" type="noConversion"/>
  </si>
  <si>
    <t>% YoY</t>
    <phoneticPr fontId="2" type="noConversion"/>
  </si>
  <si>
    <t>% npm</t>
    <phoneticPr fontId="2" type="noConversion"/>
  </si>
  <si>
    <t>1Q20</t>
    <phoneticPr fontId="2" type="noConversion"/>
  </si>
  <si>
    <t>2Q20</t>
    <phoneticPr fontId="2" type="noConversion"/>
  </si>
  <si>
    <t>3Q20</t>
    <phoneticPr fontId="2" type="noConversion"/>
  </si>
  <si>
    <t>4Q20</t>
    <phoneticPr fontId="2" type="noConversion"/>
  </si>
  <si>
    <t>1Q21</t>
    <phoneticPr fontId="2" type="noConversion"/>
  </si>
  <si>
    <t>2Q21</t>
    <phoneticPr fontId="2" type="noConversion"/>
  </si>
  <si>
    <t>3Q21</t>
    <phoneticPr fontId="2" type="noConversion"/>
  </si>
  <si>
    <t>4Q21</t>
    <phoneticPr fontId="2" type="noConversion"/>
  </si>
  <si>
    <t>1Q22</t>
    <phoneticPr fontId="2" type="noConversion"/>
  </si>
  <si>
    <t>2Q22</t>
    <phoneticPr fontId="2" type="noConversion"/>
  </si>
  <si>
    <t>3Q22</t>
    <phoneticPr fontId="2" type="noConversion"/>
  </si>
  <si>
    <t>4Q22</t>
    <phoneticPr fontId="2" type="noConversion"/>
  </si>
  <si>
    <t>1Q23</t>
    <phoneticPr fontId="2" type="noConversion"/>
  </si>
  <si>
    <t>2Q23</t>
    <phoneticPr fontId="2" type="noConversion"/>
  </si>
  <si>
    <t>3Q23</t>
    <phoneticPr fontId="2" type="noConversion"/>
  </si>
  <si>
    <t>4Q23</t>
    <phoneticPr fontId="2" type="noConversion"/>
  </si>
  <si>
    <t>1Q24</t>
    <phoneticPr fontId="2" type="noConversion"/>
  </si>
  <si>
    <t>2Q24</t>
    <phoneticPr fontId="2" type="noConversion"/>
  </si>
  <si>
    <t>비용의 성격별 분류</t>
    <phoneticPr fontId="2" type="noConversion"/>
  </si>
  <si>
    <t>1. 2019년 1월 출시된 콘쥬란이 실적 상승 견인</t>
    <phoneticPr fontId="2" type="noConversion"/>
  </si>
  <si>
    <t>2. 리쥬란의 중국향 수출이 기대에 못 미침</t>
    <phoneticPr fontId="2" type="noConversion"/>
  </si>
  <si>
    <t>3. 콘쥬란의 의료 보험 적용에 따른 수요처 확대, 리쥬란 내수 호실적</t>
    <phoneticPr fontId="2" type="noConversion"/>
  </si>
  <si>
    <t>4. 톡신 수출 과정에서 식약처 행정처분 이슈로 품목허가 취소+제조업무정지 처분</t>
    <phoneticPr fontId="2" type="noConversion"/>
  </si>
  <si>
    <t>5. 4번의 이슈 해소 + 21년 출시한 HB plus로 인한 제품 믹스 개선 기대감</t>
    <phoneticPr fontId="2" type="noConversion"/>
  </si>
  <si>
    <t>내수</t>
    <phoneticPr fontId="2" type="noConversion"/>
  </si>
  <si>
    <t>수출</t>
    <phoneticPr fontId="2" type="noConversion"/>
  </si>
  <si>
    <t>분기별 손익계산서</t>
    <phoneticPr fontId="2" type="noConversion"/>
  </si>
  <si>
    <t>매출액 비중</t>
    <phoneticPr fontId="2" type="noConversion"/>
  </si>
  <si>
    <t>실적 성장 history</t>
    <phoneticPr fontId="2" type="noConversion"/>
  </si>
  <si>
    <t>의료기기 사업부</t>
    <phoneticPr fontId="2" type="noConversion"/>
  </si>
  <si>
    <t>6. 태국향 해외 매출 증가에 따른 per 리레이팅</t>
    <phoneticPr fontId="2" type="noConversion"/>
  </si>
  <si>
    <t>리쥬란</t>
    <phoneticPr fontId="2" type="noConversion"/>
  </si>
  <si>
    <t>피부노화를 근본적으로 해결 시켜주는 스킨부스터의 한 종류이다.</t>
    <phoneticPr fontId="2" type="noConversion"/>
  </si>
  <si>
    <t>스킨부스터를 이해하기 위해서는 피부노화의 과정을 이해하고 보툴리눔 톡신, 필러와 비교해야 한다.</t>
    <phoneticPr fontId="2" type="noConversion"/>
  </si>
  <si>
    <t>사람은 나이를 먹어갈수록 세월에 따른 자연스러운 생리적 노화와 외부요인(스트레스, 자외선, 흡연 등)으로 인해 피부를 구성하는 조직에 변화가 생긴다.</t>
  </si>
  <si>
    <t>피부세포가 줄고 피부 두께가 얇아지며, 세포외기질의 구성성분에 변화가 생기게 되는 것이다.</t>
  </si>
  <si>
    <t>노화가 진행되면 통상 28일의 주기를 갖는 피부재생이 둔화하기 시작하면서, 표피를 구성하는 각질형성 세포에서 케라틴 합성이 감소하며 각질층의 수분결핍 현상이 심화된다.</t>
  </si>
  <si>
    <t>색소 침착이 국소적으로 혹은 광범위하게 발생하기도 한다</t>
  </si>
  <si>
    <t>또한, 진피에서는 피부 구조를 지탱하는 콜라겐과 탄력섬유가 경화하고 불용성을 띠게 된다.</t>
  </si>
  <si>
    <t>콜라겐 합성도 원활하게 일어나지 않게 되며 세포와 섬유질 사이를 채우는 물질도 줄어든다.</t>
  </si>
  <si>
    <t>보툴리눔 톡신은 근육으로 인해 생기는 주름을 개선하거나 비대해진 근육을 축소하는 목적으로 사용한다.</t>
    <phoneticPr fontId="2" type="noConversion"/>
  </si>
  <si>
    <t>독성이 있는 보툴리눔 톡신을 희석해 국소 부위에 주사하여 주사 부위 근육을 마비시켜 주름이 생기는 것을 방지하고 근육 사용을 막아 축소되는 효과를 볼 수 있다.</t>
  </si>
  <si>
    <t>필러는 볼륨이 꺼진 부위의 진피층에 유효 성분을 주입하여 주름을 팽팽하게 하고 선을 매끈하게 하며 얼굴의 볼륨을 채워주는 시술이다.</t>
  </si>
  <si>
    <t>유효 성분이 뭐냐에 따라 필러의 효능이 결정되고 그만큼 매우 중요하다.</t>
    <phoneticPr fontId="2" type="noConversion"/>
  </si>
  <si>
    <t>스킨부스터는 피부(skin)과 활성화제(booster)의 합성어로 피부재생을 촉진하는 다양한 유효성분을 피부에 도포하거나 주입하여 피부상태의 개선을 이끌어내는 제품이다.</t>
    <phoneticPr fontId="2" type="noConversion"/>
  </si>
  <si>
    <t>결국 유효성분을 진피층에 주입하므로 필러의 하위 개념이지만 규제당국에서 별도로 관리하지 않기도 하고 마케팅 용어로 쓰는 느낌이다.</t>
    <phoneticPr fontId="2" type="noConversion"/>
  </si>
  <si>
    <t>굳이 차이를 두자면 필러는 볼륨을 채워주는게 주 목적이고 스킨부스터는 콜라겐 재생 촉진 등을 통해 피부를 근본적으로 개선시키는게 목적이다.</t>
    <phoneticPr fontId="2" type="noConversion"/>
  </si>
  <si>
    <t>유효성분의 대표인 히알루론산(HA)과 동사의 핵심인 폴리뉴클레오타이드(PN)에 대해 이해하여 보자.</t>
    <phoneticPr fontId="2" type="noConversion"/>
  </si>
  <si>
    <t>HA는 이미 우리 피부 안에 있는 다당류이다.</t>
    <phoneticPr fontId="2" type="noConversion"/>
  </si>
  <si>
    <t>피부 친화적인 성분이기에 진피층에 주사되었을 때 흡수가 잘 되고 부작용이 일어날 가능성이 낮다.</t>
  </si>
  <si>
    <t>부작용이 있거나 시술 결과물이 맘에 들지 않을 때 히알루로니다제라는 제거제를 주입하여 안전하게 필러 성분을 녹여서 없앨 수도 있다.</t>
  </si>
  <si>
    <t>HA 분자 1개는 물 분자를 약 250개 끌어당길 수 있다고 알려져 피부 보호에 도움이 된다.</t>
  </si>
  <si>
    <t>수분이 부족해지면 건조한 피부를 보호하기 위해 피지 분비가 활성화 되며 유수분 밸런스가 붕괴되어 트러블이 발생할 가능성이 높아지기 때문이다.</t>
  </si>
  <si>
    <t>효능은 같지만 크기가 작은 폴리디옥시리보뉴클레오타이드(PDRN) 성분 대비 고농축을 특징으로 한다.</t>
    <phoneticPr fontId="2" type="noConversion"/>
  </si>
  <si>
    <t>PN은 연어의 정소에서 채취한 DNA 성분이다.</t>
    <phoneticPr fontId="2" type="noConversion"/>
  </si>
  <si>
    <t>HA는 보습이 주목적이라면 PN은 피부재생, 탄력강화, 모공축소 등 여러 기능적인 장점이 있다.</t>
    <phoneticPr fontId="2" type="noConversion"/>
  </si>
  <si>
    <t>PN이 인체와 유사한 성분이라 체내 흡수율이 높고 체내 조직을 복원하는 효과가 있기 때문이다.</t>
    <phoneticPr fontId="2" type="noConversion"/>
  </si>
  <si>
    <t>진피층에 직접 주입해서 DNA 합성을 유도하여 피부 탄력에 기여하는 콜라겐과 엘라스틴, 히알루론산을 합성하는 섬유아세포의 능력을 극대화 해준다.</t>
    <phoneticPr fontId="2" type="noConversion"/>
  </si>
  <si>
    <t>PN 성분 스킨부스터는 제네릭이 정말 많은데 동사의 해자에 대해 이해하여 보자.</t>
    <phoneticPr fontId="2" type="noConversion"/>
  </si>
  <si>
    <t>본래 PDRN/PN은 이탈리아의 마스텔리 사에서 송어로 개발이 되었고 파마리서치는 그걸 수입판매하고 있었다.</t>
    <phoneticPr fontId="2" type="noConversion"/>
  </si>
  <si>
    <t>그런데 송어와 연어가 유사하다는 점에서 키스트와 연구하여 2012년에 연어 기반 PN/PDRN 성분을 개발 완료하였다.</t>
    <phoneticPr fontId="2" type="noConversion"/>
  </si>
  <si>
    <t>마스텔리는 회사라기보다 부자 약사 오너 일가가 돈 욕심 없이 운영하는 연구소 느낌이었다.</t>
    <phoneticPr fontId="2" type="noConversion"/>
  </si>
  <si>
    <t>파마리서치는 제네릭으로 가기보다 오리지널로 가고 싶어 마스텔리를 설득해 PDRN 추출 기술 특허권을 마스텔리가 보유하고 파마리서치가 특허 실시권을 가져갔다.</t>
    <phoneticPr fontId="2" type="noConversion"/>
  </si>
  <si>
    <t>(특허실시권이 있으면 사업을 진행할 수 있고 특허권자에게 로열티를 준다.)</t>
    <phoneticPr fontId="2" type="noConversion"/>
  </si>
  <si>
    <t>그리고 지분 0.0x%를 주고 마스텔리는 파마리서치에게 든든한 우호 세력이 되었다.</t>
    <phoneticPr fontId="2" type="noConversion"/>
  </si>
  <si>
    <t>연어는 강에서 태어나 바다에서 2~3년을 생활하다 다시 태어난 곳으로 회귀하는데 한국 포함 4개국에 회귀한다.</t>
    <phoneticPr fontId="2" type="noConversion"/>
  </si>
  <si>
    <t>한국에서는 양양에 회귀하고 파마리서치는 국가가 관리하는 양양사업소와 MOU를 맺고 원료 공급을 독점적으로 받는다.</t>
    <phoneticPr fontId="2" type="noConversion"/>
  </si>
  <si>
    <t>독점권을 받기 위한 대가로 그 지역 사회에 공헌을 해야하고 그래서 파마리서치는 양양에 가까운 강릉에 위치한다.</t>
    <phoneticPr fontId="2" type="noConversion"/>
  </si>
  <si>
    <t>분자량이 크면 피부 내에 잔존기간이 길기에 효과를 더 보기 좋다.</t>
    <phoneticPr fontId="2" type="noConversion"/>
  </si>
  <si>
    <t>Q. 리쥬란의 해자로 송어가 아닌 연어를 쓰는 것이 중요한것 같다. 왜 연어가 송어보다 좋음??</t>
    <phoneticPr fontId="2" type="noConversion"/>
  </si>
  <si>
    <t>파마리서치의 해자는 '연어'에서 추출한 '분자량이 큰' PN을 'DOT방식'으로 추출하는데서 나온다.</t>
    <phoneticPr fontId="2" type="noConversion"/>
  </si>
  <si>
    <t>DOT는 DNA optiminzin technology의 약자로 PN은 천연물이기에 동일한 제조 방법이 아니면 동일한 DNA 분획물을 획득할 수 없다.</t>
    <phoneticPr fontId="2" type="noConversion"/>
  </si>
  <si>
    <t>따라서 다른 방식으로 추출한 제품은 근본적으로 다른 성분이다. (제네릭이 아니라는 뜻)</t>
    <phoneticPr fontId="2" type="noConversion"/>
  </si>
  <si>
    <t>제네릭으로 인한 해자가 깨지려면 크게 2가지 시나리오가 가능하다.</t>
    <phoneticPr fontId="2" type="noConversion"/>
  </si>
  <si>
    <t>1) 동일한 성분을 어떻게 잘 만들어서 더 싸게 팔던가 2) 조금 다른 성분이 효과가 더 좋던가</t>
    <phoneticPr fontId="2" type="noConversion"/>
  </si>
  <si>
    <t>1)의 경우 동사의 DOT 방식이 2028년까지 특허로 보호되고 있다.</t>
    <phoneticPr fontId="2" type="noConversion"/>
  </si>
  <si>
    <t>리쥬란의 경우 시술 통증이 심하다고 알려져 있는데 이는 높은 점도와 큰 분자량 때문이다.</t>
    <phoneticPr fontId="2" type="noConversion"/>
  </si>
  <si>
    <t>다시 말해 통증이 심하지 않은 다른 PN, 그러니까 점도가 낮거나 분자량이 작은 PN들은 동사의 성분과 다른 성분인 것이다.</t>
    <phoneticPr fontId="2" type="noConversion"/>
  </si>
  <si>
    <t>릴리이드 - 묽음, 분자량이 작음</t>
    <phoneticPr fontId="2" type="noConversion"/>
  </si>
  <si>
    <t>비타란 - 송어에서 추출, 묽음, DOT가 아닌 다른 제조 방법을 독자적으로 개발</t>
    <phoneticPr fontId="2" type="noConversion"/>
  </si>
  <si>
    <t>리즈네 - 송어에서 추출, 묽음, DOT가 아닌 다른 제조 방법을 독자적으로 개발</t>
    <phoneticPr fontId="2" type="noConversion"/>
  </si>
  <si>
    <t>따라서 제네릭들은 리쥬란과 다른 성분이라고 이해해야 할것 같고 1)의 해자는 지켜지는 것 같다.</t>
    <phoneticPr fontId="2" type="noConversion"/>
  </si>
  <si>
    <t>2)의 경우 증명하기 어려운 면이 많다.</t>
    <phoneticPr fontId="2" type="noConversion"/>
  </si>
  <si>
    <t>전부 자기 제품이 좋다고 하고 인터넷으로 서칭되는 글들도 대부분 홍보를 위한 자료라 단점에 대한 비교가 어렵다.</t>
    <phoneticPr fontId="2" type="noConversion"/>
  </si>
  <si>
    <t>다만 간접적으로 리쥬란의 높은 가격을 통해 브랜드 가치가 인정되고 해자가 성립한다고 이해할 수 있다.</t>
    <phoneticPr fontId="2" type="noConversion"/>
  </si>
  <si>
    <t>2014년부터 여러 레퍼런스가 쌓인만큼 브랜드 가치가 인정되고 있는듯한 모습이고 그것이 높은 가격에 반영되었다.</t>
    <phoneticPr fontId="2" type="noConversion"/>
  </si>
  <si>
    <t>리쥬란이 가격을 낮춰야 한다면? 그때 해자가 깨짐으로 이해하면 되지 않을까?</t>
    <phoneticPr fontId="2" type="noConversion"/>
  </si>
  <si>
    <t>콘쥬란</t>
    <phoneticPr fontId="2" type="noConversion"/>
  </si>
  <si>
    <t>퇴행성 관절염을 치료하기 위해 PN 성분을 무릎에 주사하는 것이다.</t>
    <phoneticPr fontId="2" type="noConversion"/>
  </si>
  <si>
    <t>기존에는 HA 주사를 많이 맞았으나 크게 두 가지 이유로 콘쥬란이 부상하고 있다.</t>
    <phoneticPr fontId="2" type="noConversion"/>
  </si>
  <si>
    <t>첫번째로 공신력 있는 미국 류머티즘 학회에서 골관절염 치료에 HA 주사를 권하지 않는다고 발표했다.</t>
    <phoneticPr fontId="2" type="noConversion"/>
  </si>
  <si>
    <t>두번째로 비급여로 20만원 선이던 콘쥬란이 급여로 바뀌며 4,5만원으로 되었고 급여 인정 횟수가 6개월 5회로 기존 HA 주사 3회보다 유리해졌다.</t>
    <phoneticPr fontId="2" type="noConversion"/>
  </si>
  <si>
    <t>파마리서치에서 만든 HA 필러 브랜드이다.</t>
    <phoneticPr fontId="2" type="noConversion"/>
  </si>
  <si>
    <t>HA 필러는 오랜 기간 많은 플레이어 사이에서 경쟁이 치열해왔고 동사에게 해자가 있는 브랜드는 아니다.</t>
    <phoneticPr fontId="2" type="noConversion"/>
  </si>
  <si>
    <t>의약품 사업부</t>
    <phoneticPr fontId="2" type="noConversion"/>
  </si>
  <si>
    <t>리쥬란, 콘쥬란, 리쥬비엘 브랜드로 대표되는 동사의 핵심 사업부이다.</t>
    <phoneticPr fontId="2" type="noConversion"/>
  </si>
  <si>
    <t>리쥬란 - PN 스킨부스터, 콘쥬란 - 관절강 주사, 리쥬비엘 - HA 필러</t>
    <phoneticPr fontId="2" type="noConversion"/>
  </si>
  <si>
    <t>HA 물광주사: 뉴-아티</t>
    <phoneticPr fontId="2" type="noConversion"/>
  </si>
  <si>
    <t>태반주사: JBP 플라몬</t>
    <phoneticPr fontId="2" type="noConversion"/>
  </si>
  <si>
    <t>면역증강제: 자닥신</t>
    <phoneticPr fontId="2" type="noConversion"/>
  </si>
  <si>
    <t>PDRN 의약품: 플라센텍스, 리쥬비넥스, 리안</t>
    <phoneticPr fontId="2" type="noConversion"/>
  </si>
  <si>
    <t>플라센텍스</t>
    <phoneticPr fontId="2" type="noConversion"/>
  </si>
  <si>
    <t>피부 이식으로 인한 상처의 치료 및 조직 수복을 목적으로 맞는 주사이다.</t>
    <phoneticPr fontId="2" type="noConversion"/>
  </si>
  <si>
    <t>주사 형태로 손상 부위에 주입되면 미세 혈관 형성과 섬유아세포 분비를 촉진해 세포 재생을 도와준다.</t>
    <phoneticPr fontId="2" type="noConversion"/>
  </si>
  <si>
    <t>이를 통해 콜라겐이 생성되며 피부나 다른 신체 부위의 조직 재생을 가속화 할 수 있다.</t>
    <phoneticPr fontId="2" type="noConversion"/>
  </si>
  <si>
    <t>리쥬비넥스</t>
    <phoneticPr fontId="2" type="noConversion"/>
  </si>
  <si>
    <t>피부 및 결합조직의 영양부족 또는 영양부족으로 인한 궤양이 생기기 쉬운 상처에 쓰는 약이다.</t>
    <phoneticPr fontId="2" type="noConversion"/>
  </si>
  <si>
    <t>주사 형태와 크림 형태 두 가지가 있다.</t>
    <phoneticPr fontId="2" type="noConversion"/>
  </si>
  <si>
    <t>리안</t>
    <phoneticPr fontId="2" type="noConversion"/>
  </si>
  <si>
    <t>영양부족으로 인한 각막, 결막의 궤양성 질환이나 콘택트렌즈 착용으로 각막, 결막에 미세손상을 입은 경우에 영양공급 목적으로 쓰는 점안액이다.</t>
    <phoneticPr fontId="2" type="noConversion"/>
  </si>
  <si>
    <t>자닥신</t>
    <phoneticPr fontId="2" type="noConversion"/>
  </si>
  <si>
    <t>면역 기능이 저하된 고령 환자의 인플루엔자 백신 접종 시 보조요법으로 사용된다.</t>
    <phoneticPr fontId="2" type="noConversion"/>
  </si>
  <si>
    <t>보툴리눔 톡신: 리엔톡스</t>
    <phoneticPr fontId="2" type="noConversion"/>
  </si>
  <si>
    <t>리엔톡스</t>
    <phoneticPr fontId="2" type="noConversion"/>
  </si>
  <si>
    <t>JBP 플라몬</t>
    <phoneticPr fontId="2" type="noConversion"/>
  </si>
  <si>
    <t>갱년기 장애 증상 개선 목적으로 맞는 주사다.</t>
    <phoneticPr fontId="2" type="noConversion"/>
  </si>
  <si>
    <t>뉴-아티</t>
    <phoneticPr fontId="2" type="noConversion"/>
  </si>
  <si>
    <t>변형성 슬관절증과 견관절주위염 환자에게 쓰는 HA 주사다.</t>
    <phoneticPr fontId="2" type="noConversion"/>
  </si>
  <si>
    <t>톡신인 리엔톡스를 제외하고는 실적 변동성에 유의미한 영향을 주지 않는 사업부다.</t>
    <phoneticPr fontId="2" type="noConversion"/>
  </si>
  <si>
    <t>화장품 사업부</t>
    <phoneticPr fontId="2" type="noConversion"/>
  </si>
  <si>
    <t>자회사인 파마리서치바이오에서 취급하는 수출 전용 보툴리눔 톡신이다.</t>
    <phoneticPr fontId="2" type="noConversion"/>
  </si>
  <si>
    <t>국내에서는 2024년 2월 리엔톡주라는 이름으로 의약품 허가를 취득해 사업을 영위한다.</t>
    <phoneticPr fontId="2" type="noConversion"/>
  </si>
  <si>
    <t>현재 capa 증설 중에 있고 2025년 말부터 GMP 인증 후 가동이 시작된다고 한다.</t>
    <phoneticPr fontId="2" type="noConversion"/>
  </si>
  <si>
    <t>토너, 앰플, 마스크팩, 시트팩, 선크림, 클렌저 등 대부분의 제형을 갖춘 상태다.</t>
    <phoneticPr fontId="2" type="noConversion"/>
  </si>
  <si>
    <t>2020년부터 매출액이 꾸준히 성장하면서 동사의 외형도 같이 커졌다.</t>
    <phoneticPr fontId="2" type="noConversion"/>
  </si>
  <si>
    <t>의료기기와 화장품 사업부에서 내수, 수출 모두 고성장하였다.</t>
    <phoneticPr fontId="2" type="noConversion"/>
  </si>
  <si>
    <t>판매단가가 높은 의료기기 사업부의 매출액이 늘면서 opm이 증가하여 30% 중후반을 유지하고 있다.</t>
    <phoneticPr fontId="2" type="noConversion"/>
  </si>
  <si>
    <t>국내에서는 면세점과 오프라인 매장이, 중국에서는 온라인 플랫폼, 일본에서는 오프라인 매장, 홍콩과 베트남에서는 면세점이 주된 판매경로다.</t>
    <phoneticPr fontId="2" type="noConversion"/>
  </si>
  <si>
    <t>톡신을 제외하고는 정해진 유통망 하에서 병원들에게 공급되는 양이 정해져 있기 때문이다.</t>
    <phoneticPr fontId="2" type="noConversion"/>
  </si>
  <si>
    <t>리쥬란과 함께 인기를 끌며 성장하는 사업부다 보니 의료기기 매출과 화장품 매출은 상관성이 높다.</t>
    <phoneticPr fontId="2" type="noConversion"/>
  </si>
  <si>
    <t>의료기기 사업의 리쥬란 스킨부스터가 성장각도를 유지한다면 같이 화장품 매출도 같이 성장할 것이다.</t>
    <phoneticPr fontId="2" type="noConversion"/>
  </si>
  <si>
    <t>리쥬란 코스메틱으로 대표되는 사업부로 리쥬란과 브랜드를 공유하며 스킨 부스터 시술 인지도 상승에 따라 화장품 라인업들도 수혜를 보고 잇따.</t>
    <phoneticPr fontId="2" type="noConversion"/>
  </si>
  <si>
    <t>PN 제네릭에 대해서는 동사의 제품이 압도적임을 위에서 확인했다.'</t>
    <phoneticPr fontId="2" type="noConversion"/>
  </si>
  <si>
    <t>국내에서 리쥬란과 비교되는 스킨부스터로 쥬베룩과 엑소좀이 있다.</t>
    <phoneticPr fontId="2" type="noConversion"/>
  </si>
  <si>
    <t>동사 투자에 있어 가장 핵심인 리쥬란을 경쟁제품들과 비교해보자.</t>
    <phoneticPr fontId="2" type="noConversion"/>
  </si>
  <si>
    <t>쥬베룩은 생분해성 고분자인 PDLLA 미세입자와 히알루론산이 결합되어 유효성분이 된다.</t>
    <phoneticPr fontId="2" type="noConversion"/>
  </si>
  <si>
    <t>진피층에 주입하면 내부 자가 콜라겐 생성이 유도되면서 피부 조직이 촘촘해지고 피부 탄력이 개선되는 효과를 기대할 수 있다.</t>
    <phoneticPr fontId="2" type="noConversion"/>
  </si>
  <si>
    <t>정리하자면 쥬베룩은 콜라겐 생성을 촉진해 피부가 탱탱해지는 것이고 근본적으로 피부를 재생시키는 리쥬란이 효과가 좀 더 좋다.</t>
    <phoneticPr fontId="2" type="noConversion"/>
  </si>
  <si>
    <t>엑소좀은 줄기세포에서 유래한 신호전달 물질로 이를 유효성분으로 하여 주입하는 엑소좀 주사도 인기가 있다.</t>
    <phoneticPr fontId="2" type="noConversion"/>
  </si>
  <si>
    <t>엑소좀 안에는 DNA, RNA, mRNA 등의 유전물질을 담고 있어 PN과 마찬가지의 이유로 세포 재생을 촉진한다.</t>
    <phoneticPr fontId="2" type="noConversion"/>
  </si>
  <si>
    <t>PN과 큰 틀에서 효과는 비슷하지만 큰 차이점은 PN은 일반세포, 엑소좀은 줄기세포에서 유전물질을 얻는다.</t>
    <phoneticPr fontId="2" type="noConversion"/>
  </si>
  <si>
    <t>줄기세포란 아직 분화가 되지 않아 다른 세포로 분화될 수 있는 세포를 말한다</t>
    <phoneticPr fontId="2" type="noConversion"/>
  </si>
  <si>
    <t>단순히 재생이 아닌 미분화된 세포를 생성하는 개념으로 줄기세포 기술은 엄청난 혁명이다.</t>
    <phoneticPr fontId="2" type="noConversion"/>
  </si>
  <si>
    <t>다만 아직 줄기세포를 제대로 조작할 기술이 없어 컨트롤에 실패하면 암세포로 변해버리므로 직접 주입하는 것은 법으로 금지다.</t>
    <phoneticPr fontId="2" type="noConversion"/>
  </si>
  <si>
    <t>그래서 간접적으로 줄기세포 배양액에 있는 유전정보 전달체인 엑소좀을 주사하는 것이다.</t>
    <phoneticPr fontId="2" type="noConversion"/>
  </si>
  <si>
    <t>제대로된 효과에 대해서는 제대로 인증되지 않아 의료기기가 아닌 의약품 상태로 의사의 손주사 시술이 불가능하다.</t>
    <phoneticPr fontId="2" type="noConversion"/>
  </si>
  <si>
    <t>트렌드를 보면 알 수 있듯이 국내에서는 리쥬란이 가장 좋다.</t>
    <phoneticPr fontId="2" type="noConversion"/>
  </si>
  <si>
    <t>해외에서는 아직 스킨부스터를 본격적으로 하는 플레이어는 적고 기존 필러들이 시장을 꽉잡고 있다.</t>
    <phoneticPr fontId="2" type="noConversion"/>
  </si>
  <si>
    <r>
      <t xml:space="preserve">글로벌 1위 톡신, 필러 기업인 abbvie의 브랜드 juvederm, 글로벌 2위 galderma의 restylane의 트렌드를 올해 </t>
    </r>
    <r>
      <rPr>
        <b/>
        <u/>
        <sz val="11"/>
        <color theme="1"/>
        <rFont val="맑은 고딕"/>
        <family val="3"/>
        <charset val="129"/>
        <scheme val="minor"/>
      </rPr>
      <t>BEAT!!!!!</t>
    </r>
    <phoneticPr fontId="2" type="noConversion"/>
  </si>
  <si>
    <t>트렌드는 완벽하다!</t>
    <phoneticPr fontId="2" type="noConversion"/>
  </si>
  <si>
    <t>리쥬란 내수</t>
    <phoneticPr fontId="2" type="noConversion"/>
  </si>
  <si>
    <t>내수 의료기기 사업은 2018년부터 cagr 60%씩 엄청난 고성장을 이루었다. (이게 주식 수익률이었으면 ㄷㄷ…)</t>
    <phoneticPr fontId="2" type="noConversion"/>
  </si>
  <si>
    <t>2018-&gt;2019, 2019-&gt;2020에서는 2배씩 성장했고 최근에 와서는 조금 성장률이 꺾이긴 했지만 2023년엔 yoy로 18% 정도 성장했다.</t>
    <phoneticPr fontId="2" type="noConversion"/>
  </si>
  <si>
    <t>파마리서치 투자의 핵심은 리쥬란의 해외 성장이기에 국내에서는 역성장만 아니면 될거 같다.</t>
    <phoneticPr fontId="2" type="noConversion"/>
  </si>
  <si>
    <t>내수용 리쥬란에서 주목할 만한 점은 외국인 환자가 점점 증가하고 있다는 것이다.</t>
    <phoneticPr fontId="2" type="noConversion"/>
  </si>
  <si>
    <t>팬데믹 때 꺾인 외국인 환자 수가 2023년 다시 돌아왔고 특히 피부과 시술 환자 수가 엄청 많아졌다.</t>
    <phoneticPr fontId="2" type="noConversion"/>
  </si>
  <si>
    <t>내수 기준 면세점 50%, 올리브영 30%, 자사몰 20% 정도라고 한다.</t>
    <phoneticPr fontId="2" type="noConversion"/>
  </si>
  <si>
    <t>면세점 매출은 외국인 환자가 우리나라에서 시술 받고 리쥬란 화장품도 사가는 느낌으로 생각하면 된다.</t>
    <phoneticPr fontId="2" type="noConversion"/>
  </si>
  <si>
    <t>8월에 롯데 잠실점 백화점 입점 했고 입점 수 늘려나가며 내수에서 유통 채널 다변화 통해 화장품 성장 목표로 하고 있다.</t>
    <phoneticPr fontId="2" type="noConversion"/>
  </si>
  <si>
    <t>톡신 가동률은 현재 8~90% 정도로 풀캐파다.</t>
    <phoneticPr fontId="2" type="noConversion"/>
  </si>
  <si>
    <t>증설 규모는 현재의 무려 5배지만 실제 가동이 전부 되려면 26년 상반기나 되야 한다고 한다.</t>
    <phoneticPr fontId="2" type="noConversion"/>
  </si>
  <si>
    <t>수출 화장품은 리쥬란이 들어간 국가에서 시너지가 난다고 한다.</t>
    <phoneticPr fontId="2" type="noConversion"/>
  </si>
  <si>
    <t>대부분 중국으로 수출하고 있고 중동도 일부 나가고 있다.</t>
    <phoneticPr fontId="2" type="noConversion"/>
  </si>
  <si>
    <t>리쥬비엘 (클레비엘)</t>
    <phoneticPr fontId="2" type="noConversion"/>
  </si>
  <si>
    <t>노다지 IR 노트에서 2Q24 컨콜에서 내수는 콘쥬란 30%, 리쥬란 70%라고 한다.</t>
    <phoneticPr fontId="2" type="noConversion"/>
  </si>
  <si>
    <t>수출은 95% 정도가 리쥬란이고 나머지는 콘쥬란, HA필러로 얘네는 이제 막 시작하는 단계다.</t>
    <phoneticPr fontId="2" type="noConversion"/>
  </si>
  <si>
    <t>대부분 중고가 라인업이라 화장품 자체가 잘된다기보다 리쥬란 시술을 받은 사람들이 겸사겸사 많이 산다.</t>
    <phoneticPr fontId="2" type="noConversion"/>
  </si>
  <si>
    <t>특히 일본 환자 수가 엄청 많고 중국이 그다음으로 많다.</t>
    <phoneticPr fontId="2" type="noConversion"/>
  </si>
  <si>
    <t>IR에서도 일본인 환자가 내수에서 늘어난 것이 현재 내수 리쥬란 성장의 핵심이라고 한다.</t>
    <phoneticPr fontId="2" type="noConversion"/>
  </si>
  <si>
    <t>2023년이 일본에게 불리한 환율이었음을 생각하면 그 인기가 대단함을 유추할 수 있다.</t>
    <phoneticPr fontId="2" type="noConversion"/>
  </si>
  <si>
    <t>그외에도 중국, 태국, 미국에서의 환자 수가 유의미하게 늘었다.</t>
    <phoneticPr fontId="2" type="noConversion"/>
  </si>
  <si>
    <t>외국인 환자 수 증가를 통해 외국에서의 국내 피부과 시술에 대한 인기를 체감할 수 있다.</t>
    <phoneticPr fontId="2" type="noConversion"/>
  </si>
  <si>
    <t>이를 통해 확인된 인기는 해외 진출 시 판매량에 대한 선행지표로 해석된다.</t>
    <phoneticPr fontId="2" type="noConversion"/>
  </si>
  <si>
    <t>수출 국가를 다변화하고 있는 동사에게는 매우 긍정적인 지점이다.</t>
    <phoneticPr fontId="2" type="noConversion"/>
  </si>
  <si>
    <t>리쥬란 진출을 안한 일본, 중국에서의 환자수가 많았으므로 이들 국가에 진출 시 카니발이 예상되기는 한다.</t>
    <phoneticPr fontId="2" type="noConversion"/>
  </si>
  <si>
    <t>중국은 현재 의료기기 인증 시도 중(후술)이고 일본은 계획만 있다.</t>
    <phoneticPr fontId="2" type="noConversion"/>
  </si>
  <si>
    <t>뭐가됐건 리쥬란 전체 매출 자체는 줄지 않을 것이고 해당 국가 진출 전까지는 리쥬란 내수는 크게 줄지 않을 것 같다.</t>
    <phoneticPr fontId="2" type="noConversion"/>
  </si>
  <si>
    <t>내수는 적당히 flat보다 나은 정도로 해주고 수출에서 터져 주는 것만 확인하면 된다.</t>
    <phoneticPr fontId="2" type="noConversion"/>
  </si>
  <si>
    <t>리쥬란 수출</t>
    <phoneticPr fontId="2" type="noConversion"/>
  </si>
  <si>
    <t>위는 2Q24 기준 동사 IR book에서의 해외 진출 현황에 대해 정리된 표다.</t>
    <phoneticPr fontId="2" type="noConversion"/>
  </si>
  <si>
    <t>강원도 강릉 시에는 이 코드로 집계되는 회사가 동사밖에 없기 때문에 퓨어한 데이터를 얻을 수 있다.</t>
    <phoneticPr fontId="2" type="noConversion"/>
  </si>
  <si>
    <t>리쥬란 수출입 코드는 3304.99.9000(향료,화장품&gt;미용이나 메이크업용 제품류와 기초화장용 제품류&gt;기타&gt;기타)다.</t>
    <phoneticPr fontId="2" type="noConversion"/>
  </si>
  <si>
    <t>재고자산의 변동</t>
    <phoneticPr fontId="2" type="noConversion"/>
  </si>
  <si>
    <t>사용된 원부재료</t>
    <phoneticPr fontId="2" type="noConversion"/>
  </si>
  <si>
    <t>급여</t>
    <phoneticPr fontId="2" type="noConversion"/>
  </si>
  <si>
    <t>퇴직급여</t>
    <phoneticPr fontId="2" type="noConversion"/>
  </si>
  <si>
    <t>복리후생비</t>
    <phoneticPr fontId="2" type="noConversion"/>
  </si>
  <si>
    <t>감가상각비</t>
    <phoneticPr fontId="2" type="noConversion"/>
  </si>
  <si>
    <t>무형자산상각비</t>
    <phoneticPr fontId="2" type="noConversion"/>
  </si>
  <si>
    <t>임차료</t>
    <phoneticPr fontId="2" type="noConversion"/>
  </si>
  <si>
    <t>지급수수료</t>
    <phoneticPr fontId="2" type="noConversion"/>
  </si>
  <si>
    <t>외주가공비</t>
    <phoneticPr fontId="2" type="noConversion"/>
  </si>
  <si>
    <t>기타</t>
    <phoneticPr fontId="2" type="noConversion"/>
  </si>
  <si>
    <t>% of sales</t>
    <phoneticPr fontId="2" type="noConversion"/>
  </si>
  <si>
    <t>Q. 해외 인허가 현황 보면 리투아니아, 카자흐스탄 이런데는 인허가는 받았는데 수출입코드 조회해보니 매출이 안 잡힌다. 그냥 허가만 받아 놓은것?</t>
    <phoneticPr fontId="2" type="noConversion"/>
  </si>
  <si>
    <t>국가별 수출 데이터</t>
    <phoneticPr fontId="2" type="noConversion"/>
  </si>
  <si>
    <t>단위: 달러</t>
    <phoneticPr fontId="2" type="noConversion"/>
  </si>
  <si>
    <t>싱가포르</t>
    <phoneticPr fontId="2" type="noConversion"/>
  </si>
  <si>
    <t>2024년</t>
  </si>
  <si>
    <t>2023년</t>
  </si>
  <si>
    <t>2022년</t>
  </si>
  <si>
    <t>2021년</t>
  </si>
  <si>
    <t>인도네시아</t>
    <phoneticPr fontId="2" type="noConversion"/>
  </si>
  <si>
    <t>태국</t>
    <phoneticPr fontId="2" type="noConversion"/>
  </si>
  <si>
    <t>일본</t>
    <phoneticPr fontId="2" type="noConversion"/>
  </si>
  <si>
    <t>베트남</t>
    <phoneticPr fontId="2" type="noConversion"/>
  </si>
  <si>
    <t>말레이시아</t>
    <phoneticPr fontId="2" type="noConversion"/>
  </si>
  <si>
    <t>미국</t>
    <phoneticPr fontId="2" type="noConversion"/>
  </si>
  <si>
    <t>멕시코</t>
    <phoneticPr fontId="2" type="noConversion"/>
  </si>
  <si>
    <t>영국</t>
    <phoneticPr fontId="2" type="noConversion"/>
  </si>
  <si>
    <t>필리핀</t>
    <phoneticPr fontId="2" type="noConversion"/>
  </si>
  <si>
    <t>대만</t>
    <phoneticPr fontId="2" type="noConversion"/>
  </si>
  <si>
    <t>여기서 주의할 점은 품목 허가 획득 != 해외 진출이라는 점이다.</t>
    <phoneticPr fontId="2" type="noConversion"/>
  </si>
  <si>
    <t>동사의 과거를 보면 허가 받자마자 진출하는게 아니라 동사 상황이나 현지 상황에 따라 준비 기간을 거친 이후 정식 출시를 했었다.</t>
    <phoneticPr fontId="2" type="noConversion"/>
  </si>
  <si>
    <t>경쟁제품 &amp; 트렌드</t>
    <phoneticPr fontId="2" type="noConversion"/>
  </si>
  <si>
    <t>홍콩</t>
    <phoneticPr fontId="2" type="noConversion"/>
  </si>
  <si>
    <t>카자흐스탄</t>
    <phoneticPr fontId="2" type="noConversion"/>
  </si>
  <si>
    <t>UAE</t>
    <phoneticPr fontId="2" type="noConversion"/>
  </si>
  <si>
    <t>2024년 기준 1~9월까지 수출액 데이터를 달러로 표시하여 나타냈다.</t>
    <phoneticPr fontId="2" type="noConversion"/>
  </si>
  <si>
    <t>동사의 수출액 인식은 선적 시에 인식한다.</t>
    <phoneticPr fontId="2" type="noConversion"/>
  </si>
  <si>
    <t>중국</t>
    <phoneticPr fontId="2" type="noConversion"/>
  </si>
  <si>
    <t>중국, 싱가포르, 인도네시아, 태국, 일본 정도가 유의미한 매출액이 나온다.</t>
    <phoneticPr fontId="2" type="noConversion"/>
  </si>
  <si>
    <t>베트남은 이제 막 시작해서 올라오는 단계다.</t>
    <phoneticPr fontId="2" type="noConversion"/>
  </si>
  <si>
    <t>리쥬란 수출 성장에 대해 알아보기 위해 두 가지를 살펴보겠다.</t>
    <phoneticPr fontId="2" type="noConversion"/>
  </si>
  <si>
    <t>먼저 어느 정도 성장한 국가의 스토리에 대해 알아본다.</t>
    <phoneticPr fontId="2" type="noConversion"/>
  </si>
  <si>
    <t>그리고 앞으로 업사이드가 열릴 국가에 대한 동사의 계획과 시장 상황을 알아본다.</t>
    <phoneticPr fontId="2" type="noConversion"/>
  </si>
  <si>
    <t>그리고 또 주의할 점이 있는데 위의 수출입 코드를 그대로 매출 추정에 반영하기에 무리가 있다는 것이다.</t>
    <phoneticPr fontId="2" type="noConversion"/>
  </si>
  <si>
    <t>노다지 ir 노트에서 소통한 자료에 따르면 분기별 수출 비중은 좌측 표와 같다.</t>
    <phoneticPr fontId="2" type="noConversion"/>
  </si>
  <si>
    <t>이 수출 비중은 모든 사업부를 합친 데이터 기준이다.</t>
    <phoneticPr fontId="2" type="noConversion"/>
  </si>
  <si>
    <t>그러니까 톡신 수출, 리쥬란 수출, 콘쥬란 수출, 화장품 수출이 다 반영된 데이터다.</t>
    <phoneticPr fontId="2" type="noConversion"/>
  </si>
  <si>
    <t>(리쥬란 only가 아니라 HA 필러도 포함되기는 함, 화장품도 포함되는 듯)</t>
    <phoneticPr fontId="2" type="noConversion"/>
  </si>
  <si>
    <t>톡신이 3304.99.9000에 포함이 안되므로 그 부분을 반영하면 왼쪽처럼 될 것이다.</t>
    <phoneticPr fontId="2" type="noConversion"/>
  </si>
  <si>
    <t>중국 톡신 매출이 매우 크기 때문이다.</t>
    <phoneticPr fontId="2" type="noConversion"/>
  </si>
  <si>
    <t>그리고 국내 유통사에게 넘어가는 수출 물량은 수출입 데이터에 안 잡힌다고 한다.</t>
    <phoneticPr fontId="2" type="noConversion"/>
  </si>
  <si>
    <t>그래서 대략적인 추이만 확인이 가능하다.</t>
    <phoneticPr fontId="2" type="noConversion"/>
  </si>
  <si>
    <t>태국</t>
    <phoneticPr fontId="2" type="noConversion"/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</si>
  <si>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01</t>
    </r>
    <r>
      <rPr>
        <sz val="11"/>
        <rFont val="맑은 고딕"/>
        <family val="3"/>
        <charset val="129"/>
      </rPr>
      <t>월</t>
    </r>
    <phoneticPr fontId="2" type="noConversion"/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</si>
  <si>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02월</t>
    </r>
    <r>
      <rPr>
        <sz val="11"/>
        <rFont val="맑은 고딕"/>
        <family val="3"/>
        <charset val="129"/>
      </rPr>
      <t/>
    </r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</si>
  <si>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03월</t>
    </r>
    <r>
      <rPr>
        <sz val="11"/>
        <rFont val="맑은 고딕"/>
        <family val="3"/>
        <charset val="129"/>
      </rPr>
      <t/>
    </r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</si>
  <si>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04월</t>
    </r>
    <r>
      <rPr>
        <sz val="11"/>
        <rFont val="맑은 고딕"/>
        <family val="3"/>
        <charset val="129"/>
      </rPr>
      <t/>
    </r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</si>
  <si>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05월</t>
    </r>
    <r>
      <rPr>
        <sz val="11"/>
        <rFont val="맑은 고딕"/>
        <family val="3"/>
        <charset val="129"/>
      </rPr>
      <t/>
    </r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</si>
  <si>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06월</t>
    </r>
    <r>
      <rPr>
        <sz val="11"/>
        <rFont val="맑은 고딕"/>
        <family val="3"/>
        <charset val="129"/>
      </rPr>
      <t/>
    </r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</si>
  <si>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07월</t>
    </r>
    <r>
      <rPr>
        <sz val="11"/>
        <rFont val="맑은 고딕"/>
        <family val="3"/>
        <charset val="129"/>
      </rPr>
      <t/>
    </r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</si>
  <si>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08월</t>
    </r>
    <r>
      <rPr>
        <sz val="11"/>
        <rFont val="맑은 고딕"/>
        <family val="3"/>
        <charset val="129"/>
      </rPr>
      <t/>
    </r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</si>
  <si>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09월</t>
    </r>
    <r>
      <rPr>
        <sz val="11"/>
        <rFont val="맑은 고딕"/>
        <family val="3"/>
        <charset val="129"/>
      </rPr>
      <t/>
    </r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</si>
  <si>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10월</t>
    </r>
    <r>
      <rPr>
        <sz val="11"/>
        <rFont val="맑은 고딕"/>
        <family val="3"/>
        <charset val="129"/>
      </rPr>
      <t/>
    </r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</si>
  <si>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11월</t>
    </r>
    <r>
      <rPr>
        <sz val="11"/>
        <rFont val="맑은 고딕"/>
        <family val="3"/>
        <charset val="129"/>
      </rPr>
      <t/>
    </r>
  </si>
  <si>
    <r>
      <t>2023</t>
    </r>
    <r>
      <rPr>
        <sz val="11"/>
        <rFont val="맑은 고딕"/>
        <family val="3"/>
        <charset val="129"/>
      </rPr>
      <t>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12월</t>
    </r>
    <r>
      <rPr>
        <sz val="11"/>
        <rFont val="맑은 고딕"/>
        <family val="3"/>
        <charset val="129"/>
      </rPr>
      <t/>
    </r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</si>
  <si>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01</t>
    </r>
    <r>
      <rPr>
        <sz val="11"/>
        <rFont val="맑은 고딕"/>
        <family val="3"/>
        <charset val="129"/>
      </rPr>
      <t>월</t>
    </r>
    <phoneticPr fontId="2" type="noConversion"/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</si>
  <si>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02월</t>
    </r>
    <r>
      <rPr>
        <sz val="11"/>
        <rFont val="맑은 고딕"/>
        <family val="3"/>
        <charset val="129"/>
      </rPr>
      <t/>
    </r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</si>
  <si>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03월</t>
    </r>
    <r>
      <rPr>
        <sz val="11"/>
        <rFont val="맑은 고딕"/>
        <family val="3"/>
        <charset val="129"/>
      </rPr>
      <t/>
    </r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</si>
  <si>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04월</t>
    </r>
    <r>
      <rPr>
        <sz val="11"/>
        <rFont val="맑은 고딕"/>
        <family val="3"/>
        <charset val="129"/>
      </rPr>
      <t/>
    </r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</si>
  <si>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05월</t>
    </r>
    <r>
      <rPr>
        <sz val="11"/>
        <rFont val="맑은 고딕"/>
        <family val="3"/>
        <charset val="129"/>
      </rPr>
      <t/>
    </r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</si>
  <si>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06월</t>
    </r>
    <r>
      <rPr>
        <sz val="11"/>
        <rFont val="맑은 고딕"/>
        <family val="3"/>
        <charset val="129"/>
      </rPr>
      <t/>
    </r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</si>
  <si>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07월</t>
    </r>
    <r>
      <rPr>
        <sz val="11"/>
        <rFont val="맑은 고딕"/>
        <family val="3"/>
        <charset val="129"/>
      </rPr>
      <t/>
    </r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</si>
  <si>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08월</t>
    </r>
    <r>
      <rPr>
        <sz val="11"/>
        <rFont val="맑은 고딕"/>
        <family val="3"/>
        <charset val="129"/>
      </rPr>
      <t/>
    </r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</si>
  <si>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09월</t>
    </r>
    <r>
      <rPr>
        <sz val="11"/>
        <rFont val="맑은 고딕"/>
        <family val="3"/>
        <charset val="129"/>
      </rPr>
      <t/>
    </r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</si>
  <si>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10월</t>
    </r>
    <r>
      <rPr>
        <sz val="11"/>
        <rFont val="맑은 고딕"/>
        <family val="3"/>
        <charset val="129"/>
      </rPr>
      <t/>
    </r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</si>
  <si>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11월</t>
    </r>
    <r>
      <rPr>
        <sz val="11"/>
        <rFont val="맑은 고딕"/>
        <family val="3"/>
        <charset val="129"/>
      </rPr>
      <t/>
    </r>
  </si>
  <si>
    <r>
      <t>2022년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12월</t>
    </r>
    <r>
      <rPr>
        <sz val="11"/>
        <rFont val="맑은 고딕"/>
        <family val="3"/>
        <charset val="129"/>
      </rPr>
      <t/>
    </r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</si>
  <si>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01</t>
    </r>
    <r>
      <rPr>
        <sz val="11"/>
        <rFont val="맑은 고딕"/>
        <family val="3"/>
        <charset val="129"/>
      </rPr>
      <t>월</t>
    </r>
    <phoneticPr fontId="2" type="noConversion"/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</si>
  <si>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02월</t>
    </r>
    <r>
      <rPr>
        <sz val="11"/>
        <rFont val="맑은 고딕"/>
        <family val="3"/>
        <charset val="129"/>
      </rPr>
      <t/>
    </r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</si>
  <si>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03월</t>
    </r>
    <r>
      <rPr>
        <sz val="11"/>
        <rFont val="맑은 고딕"/>
        <family val="3"/>
        <charset val="129"/>
      </rPr>
      <t/>
    </r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</si>
  <si>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04월</t>
    </r>
    <r>
      <rPr>
        <sz val="11"/>
        <rFont val="맑은 고딕"/>
        <family val="3"/>
        <charset val="129"/>
      </rPr>
      <t/>
    </r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</si>
  <si>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05월</t>
    </r>
    <r>
      <rPr>
        <sz val="11"/>
        <rFont val="맑은 고딕"/>
        <family val="3"/>
        <charset val="129"/>
      </rPr>
      <t/>
    </r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</si>
  <si>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06월</t>
    </r>
    <r>
      <rPr>
        <sz val="11"/>
        <rFont val="맑은 고딕"/>
        <family val="3"/>
        <charset val="129"/>
      </rPr>
      <t/>
    </r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</si>
  <si>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07월</t>
    </r>
    <r>
      <rPr>
        <sz val="11"/>
        <rFont val="맑은 고딕"/>
        <family val="3"/>
        <charset val="129"/>
      </rPr>
      <t/>
    </r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</si>
  <si>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08월</t>
    </r>
    <r>
      <rPr>
        <sz val="11"/>
        <rFont val="맑은 고딕"/>
        <family val="3"/>
        <charset val="129"/>
      </rPr>
      <t/>
    </r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</si>
  <si>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09월</t>
    </r>
    <r>
      <rPr>
        <sz val="11"/>
        <rFont val="맑은 고딕"/>
        <family val="3"/>
        <charset val="129"/>
      </rPr>
      <t/>
    </r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</si>
  <si>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10월</t>
    </r>
    <r>
      <rPr>
        <sz val="11"/>
        <rFont val="맑은 고딕"/>
        <family val="3"/>
        <charset val="129"/>
      </rPr>
      <t/>
    </r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</si>
  <si>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11월</t>
    </r>
    <r>
      <rPr>
        <sz val="11"/>
        <rFont val="맑은 고딕"/>
        <family val="3"/>
        <charset val="129"/>
      </rPr>
      <t/>
    </r>
  </si>
  <si>
    <r>
      <t>2021년</t>
    </r>
    <r>
      <rPr>
        <sz val="11"/>
        <rFont val="맑은 고딕"/>
        <family val="2"/>
        <charset val="129"/>
      </rPr>
      <t xml:space="preserve"> </t>
    </r>
    <r>
      <rPr>
        <sz val="11"/>
        <rFont val="Calibri"/>
        <family val="2"/>
      </rPr>
      <t>12월</t>
    </r>
    <r>
      <rPr>
        <sz val="11"/>
        <rFont val="맑은 고딕"/>
        <family val="3"/>
        <charset val="129"/>
      </rPr>
      <t/>
    </r>
  </si>
  <si>
    <t>2022년 8월 태국 식약청에서 의료기기 품목허가를 취득하며 리쥬란 첫 수출이 시작되었다.</t>
    <phoneticPr fontId="2" type="noConversion"/>
  </si>
  <si>
    <t>2023년 5월부터 트렌드가 꺾이더니 6월에는 거의 flat한 매출액을 보여주고 있다.</t>
    <phoneticPr fontId="2" type="noConversion"/>
  </si>
  <si>
    <t>의약품에서는 톡신, 의료기기에서 리쥬란, 화장품의 인기가 수출을 견인하며 동사를 리레이팅 시켜줬다.</t>
    <phoneticPr fontId="2" type="noConversion"/>
  </si>
  <si>
    <t>특히 최근에는 톡신과 화장품의 수출 성장 각도가 매우 가파랐다.</t>
    <phoneticPr fontId="2" type="noConversion"/>
  </si>
  <si>
    <t>리쥬란은 내수 위주로 고성장하였으며 태국 진출 이후 아직 가파른 성장각도는 안 나온 상태다.</t>
    <phoneticPr fontId="2" type="noConversion"/>
  </si>
  <si>
    <t>22년 3분기에 태국에 진출하며 23년 2분기까지 가파르게 상승한 후 flat 치는 중이다.</t>
    <phoneticPr fontId="2" type="noConversion"/>
  </si>
  <si>
    <t>Q. 톡신 캐파를 5배 증설 예정이라 하는데 그만큼 인기가 많은것? 메디톡스나 휴젤 같은 다른 경쟁사 대비 동사 톡신의 장점은?</t>
    <phoneticPr fontId="2" type="noConversion"/>
  </si>
  <si>
    <t>그리고 태국향 수출액이 꺾이기 시작할 때부터 주가도 꺾였다.</t>
    <phoneticPr fontId="2" type="noConversion"/>
  </si>
  <si>
    <t>2024년 2월 하순 컨콜 기준 태국 하나에 집중하기보다 여러 국가에 신경을 쓰려는 느낌이 강하다.</t>
    <phoneticPr fontId="2" type="noConversion"/>
  </si>
  <si>
    <t>따라서 계속 태국은 지금 하는 정도 flat할 가능성이 높아 보인다.</t>
    <phoneticPr fontId="2" type="noConversion"/>
  </si>
  <si>
    <t>대부분의 파마리서치 투자자들이 해외 수출을 보고 있으니 만약 해외에서 트렌드가 꺾이면 태국 케이스처럼 주가도 꺾일것이다.</t>
    <phoneticPr fontId="2" type="noConversion"/>
  </si>
  <si>
    <t>그런데 2023년에는 오히려 다른 사업부와 내수의 고성장으로 태국 수출액이 꺾인 하반기엗 yoy 3-40% 매출액 성장을 이뤘다.</t>
    <phoneticPr fontId="2" type="noConversion"/>
  </si>
  <si>
    <t>중국향 톡신, 리쥬란의 여러 국가 진출, 화장품이 매출액 성장에 기여를 하는 동사 특성상 특정 사업부로 디레이팅 받는건 매우 좋은 매수 기회를 줄 것이다.</t>
    <phoneticPr fontId="2" type="noConversion"/>
  </si>
  <si>
    <t>-&gt;주요 수출 국가의 트렌드가 꺾일 때 매도,이후 PER 저점에 재진입!</t>
    <phoneticPr fontId="2" type="noConversion"/>
  </si>
  <si>
    <t>회사 측은 이렇게 이야기 하기는 하지만 트렌드도 꺾인걸 보니 그냥 한번 반짝! 하고 하향 안정화된 느낌이 강하다.</t>
    <phoneticPr fontId="2" type="noConversion"/>
  </si>
  <si>
    <t>인도네시아</t>
    <phoneticPr fontId="2" type="noConversion"/>
  </si>
  <si>
    <t>첫 품목허가는 2019년 1월에 리쥬란 기존 제품으로 받았고 2024년 5월 리쥬란 HB plus(좀 덜 아픔)에 대해 품목허가를 받았다.</t>
    <phoneticPr fontId="2" type="noConversion"/>
  </si>
  <si>
    <t>태국과 다른 점은 태국은 진출시기부터 트렌드가 올라왔다면 인도네시아는 이미 트렌드가 올라온 상태에서 진출이 시작되었다.</t>
    <phoneticPr fontId="2" type="noConversion"/>
  </si>
  <si>
    <t>정식 런칭은 올해 7월부터로 태국 케이스와 같은 성장을 보여주고 있다.</t>
    <phoneticPr fontId="2" type="noConversion"/>
  </si>
  <si>
    <t>이는 동사의 전략이 동남아를 진출하는 것부터가 시작이었기 때문이다.</t>
    <phoneticPr fontId="2" type="noConversion"/>
  </si>
  <si>
    <t>태국 성장 -&gt; 다른 동남아 국가로 트렌드 전파 -&gt; 하나씩 진출 -&gt; 매출액으로 찍힘</t>
    <phoneticPr fontId="2" type="noConversion"/>
  </si>
  <si>
    <t>출시 이후에도 구글 트렌드, 틱톡 트렌드가 올라오고 있다.</t>
    <phoneticPr fontId="2" type="noConversion"/>
  </si>
  <si>
    <t>태국에서 트렌드와 수출액이 같이 찍힌걸 생각하면</t>
    <phoneticPr fontId="2" type="noConversion"/>
  </si>
  <si>
    <t>인도네시아는 단기적으로 리쥬란 수출에 유의미한 기여를 할 것이다.</t>
    <phoneticPr fontId="2" type="noConversion"/>
  </si>
  <si>
    <t>싱가포르</t>
    <phoneticPr fontId="2" type="noConversion"/>
  </si>
  <si>
    <t>2019년 1월 품목 허가를 취득했고 리쥬란 HB plus 정식 론칭을 7월에 시작했다.</t>
    <phoneticPr fontId="2" type="noConversion"/>
  </si>
  <si>
    <t>(리쥬란 정식 론청은 언제인지 정확히 모르겠습니다 ㅠㅠ)</t>
    <phoneticPr fontId="2" type="noConversion"/>
  </si>
  <si>
    <t>싱가포르 케이스와 마찬가지로 기존에도 트렌드가 괜찮았다.</t>
    <phoneticPr fontId="2" type="noConversion"/>
  </si>
  <si>
    <t>그리고 정식론칭 이후 트렌드가 좋아지고 있다.</t>
    <phoneticPr fontId="2" type="noConversion"/>
  </si>
  <si>
    <t>따라서 싱가포르와 마찬가지로 단기적인 매출액 기여가 가능해 보인다.</t>
    <phoneticPr fontId="2" type="noConversion"/>
  </si>
  <si>
    <t>일본</t>
    <phoneticPr fontId="2" type="noConversion"/>
  </si>
  <si>
    <t>일본의 경우 아직 품목허가가 나지 않았으며 의사의 책임 혹은 판단 하에 대리점에서 구매되어 시술이 이루어지고 있다.</t>
    <phoneticPr fontId="2" type="noConversion"/>
  </si>
  <si>
    <t>동사 IR은 일본 품목 허가에 3년 이상 정도 소요될 것이라고 예상한다.</t>
    <phoneticPr fontId="2" type="noConversion"/>
  </si>
  <si>
    <t>리쥬란 내수에서 살펴봤듯이 국내 일본인 환자가 많았고 품목허가가 나지 않았음에도 유의미한 수출액으로 찍혔음을 확인할 수 있다.</t>
    <phoneticPr fontId="2" type="noConversion"/>
  </si>
  <si>
    <t>아직 본격적인 진출이 아닌 만큼 트렌드가 올라오고 있는 것이 매우 주목할 만하다.</t>
    <phoneticPr fontId="2" type="noConversion"/>
  </si>
  <si>
    <t>그래서 동사도 올해는 일본 쪽에 마케팅 여력을 많이 썼다.</t>
    <phoneticPr fontId="2" type="noConversion"/>
  </si>
  <si>
    <t>일본 큐텐에서는 메가와리라는 행사를 3,6,9,12월에 시행한다.</t>
    <phoneticPr fontId="2" type="noConversion"/>
  </si>
  <si>
    <t>9월 순위는 안 보인다. 6월만큼 높은건 아닌거 같은데 컨콜에서는 나쁘지 않다는 어투.</t>
    <phoneticPr fontId="2" type="noConversion"/>
  </si>
  <si>
    <t>일본에서 리즈네라는 리쥬란 카피 브랜드가 있는데 홍보에서도 카피임을 인정하고 간다.</t>
    <phoneticPr fontId="2" type="noConversion"/>
  </si>
  <si>
    <t>이는 일본에서 리쥬란 고유의 브랜드 가치를 인정해준다는 뜻으로 해석 가능하다.</t>
    <phoneticPr fontId="2" type="noConversion"/>
  </si>
  <si>
    <t>올해 6월에서 리쥬란이 판매 금액 전체 5위(20억)를 달성했다!!!</t>
    <phoneticPr fontId="2" type="noConversion"/>
  </si>
  <si>
    <t>트렌드 좋고 가치 인정 받는건 좋지만 정식 허가가 나지 않았다는 점에서 당장 업사이드로 열리는 포인트는 아닌거 같다.</t>
    <phoneticPr fontId="2" type="noConversion"/>
  </si>
  <si>
    <t>다만 그 인기가 내수 매출에 기여한다는 점에서 동사 내수 매출액의 하방을 단단히 지켜줄 것이라고 생각한다.</t>
    <phoneticPr fontId="2" type="noConversion"/>
  </si>
  <si>
    <t>중국은 의료기기등록(CFDA)절차가 까다롭기로 유명하다.</t>
    <phoneticPr fontId="2" type="noConversion"/>
  </si>
  <si>
    <t>리쥬란은 주사침이기 때문에 위험성이 높은 3등급으로 분류된다.(1등급-&gt;2등급-&gt;3등급으로 갈 수록 위험)</t>
    <phoneticPr fontId="2" type="noConversion"/>
  </si>
  <si>
    <t>3등급의 경우 임상 시험 및 공장심사가 필요하므로 등록허가까지 보통 16~24개월 정도 걸린다.</t>
    <phoneticPr fontId="2" type="noConversion"/>
  </si>
  <si>
    <t>현재 리쥬란은 2등급 허가를 받고 도포용으로만 쓰고 있다.</t>
    <phoneticPr fontId="2" type="noConversion"/>
  </si>
  <si>
    <t>만약 3등급 허가를 받으면 그때부터 주사 시술이 가능해져 리쥬란 본연의 기능을 할 수 있게 된다.</t>
    <phoneticPr fontId="2" type="noConversion"/>
  </si>
  <si>
    <t>중국향 매출이 이미 많이 잡히기도 하고 IR 스탠스도 이러다보니 중국향 매출에 대해 크게 기대가 없는 모습이라고 한다.</t>
    <phoneticPr fontId="2" type="noConversion"/>
  </si>
  <si>
    <t>최근 기사나 리포트 들에서도 후술할 유럽에 대한 진출을 기대하지, 중국은 크게 반영이 안 된 느낌이 강하다.</t>
    <phoneticPr fontId="2" type="noConversion"/>
  </si>
  <si>
    <t>그럼 중국을 크게 기대 안 하는 이유 두 가지에 대해 다시 짚어보자.</t>
    <phoneticPr fontId="2" type="noConversion"/>
  </si>
  <si>
    <t>첫번째 이유는 시계열의 문제다.</t>
    <phoneticPr fontId="2" type="noConversion"/>
  </si>
  <si>
    <t>PN은 굉장히 생소한 원재료로 중국에서 이에 대한 검증이 굉장히 어렵다고 한다.</t>
    <phoneticPr fontId="2" type="noConversion"/>
  </si>
  <si>
    <t>동사 IR에서도 중국 인증은 변동성이 커서 정확한 시계열을 잡기 어렵다고 하고 있다.</t>
    <phoneticPr fontId="2" type="noConversion"/>
  </si>
  <si>
    <t>중국에서 9월 말에 뜬 기사를 확인해보자.</t>
    <phoneticPr fontId="2" type="noConversion"/>
  </si>
  <si>
    <t>핵심만 얘기하면 CNP 하이난 1공장에서 PDRN 의료기기를 파마리서치와 함께 생산하여 2025년 4월부터 판매하기 시작한다는 것이다.</t>
    <phoneticPr fontId="2" type="noConversion"/>
  </si>
  <si>
    <t>풀캐파 가동 시 최대 20억 위안(약 3800억원) 정도 가능하다고 한다.</t>
    <phoneticPr fontId="2" type="noConversion"/>
  </si>
  <si>
    <t>동사에게 연어 DOT 기술은 매우 핵심이므로 다른 수출 케이스에도 그랬듯이 대부분 핵심 생산을 파마리서치가 하고 마무리만 CNP가 할 가능성이 높다.</t>
    <phoneticPr fontId="2" type="noConversion"/>
  </si>
  <si>
    <t>톡신 매출을 뺀 별도 재무제표 기준 파마리서치는 매출원가율이 약 30% 정도 나온다.</t>
    <phoneticPr fontId="2" type="noConversion"/>
  </si>
  <si>
    <t>핵심 공정을 동사가 하고 뒷마무리 과정만 CNP가 하면 아마 CNP는 매출원가율이 4~50% 정도 잡힐 것이다.</t>
    <phoneticPr fontId="2" type="noConversion"/>
  </si>
  <si>
    <t>CNP의 매출원가가 동사의 매출로 잡히므로 1000억 중후반 정도의 매출까지 1년에 최대로 가능하게 되는 것이다.</t>
    <phoneticPr fontId="2" type="noConversion"/>
  </si>
  <si>
    <t>물론 이게 바로 풀캐파가 돌아갈 가능성은 적으므로 실제 매출은 이보다 적게 잡힐 것이다.</t>
    <phoneticPr fontId="2" type="noConversion"/>
  </si>
  <si>
    <t>다만 중국인들의 리쥬란 사랑을 믿으면 어느 정도 유의미한 매출이 찍힐것이라고는 전망할 수 있다.</t>
    <phoneticPr fontId="2" type="noConversion"/>
  </si>
  <si>
    <t>가장 중요한 것은 시계열이 2025년 4월이라고 구체적이고 그것도 빠르게 잡힌다는 것이다.</t>
    <phoneticPr fontId="2" type="noConversion"/>
  </si>
  <si>
    <t>이 기사대로만 된다면 기대하지도 않던 업사이드가 추가적으로 생기게 되는 것이다!</t>
    <phoneticPr fontId="2" type="noConversion"/>
  </si>
  <si>
    <t>다음으로 두번째 이유는 업사이드 크기에 관한 문제다.</t>
    <phoneticPr fontId="2" type="noConversion"/>
  </si>
  <si>
    <t>위에서의 CNP 이야기 말고 3등급 의료기기 허가를 받는다 쳐도 이미 2등급으로 사용이 되고 있기에 추가적인 수요가 있을지는 미지수다.</t>
    <phoneticPr fontId="2" type="noConversion"/>
  </si>
  <si>
    <t>심지어 중국은 구글 트렌드도 못 보니까 수요에 대한 가늠이 정말 어렵다.</t>
    <phoneticPr fontId="2" type="noConversion"/>
  </si>
  <si>
    <t>동사 IR에서는 큰 기대를 안하고 있지만 이미 주가에 반영이 다 되었다고 치면 혹시 모르는 업사이드를 기대할 수도 있지 않을까?</t>
    <phoneticPr fontId="2" type="noConversion"/>
  </si>
  <si>
    <t>3등급 허가를 받고 손주사가 가능하면 마케팅이 더 효과적일 것이라고 나이브하게 추측하면 약간의 기대를 걸어볼만한 것…</t>
    <phoneticPr fontId="2" type="noConversion"/>
  </si>
  <si>
    <t>이 사진은 하이난 CNP 의료기술유한회사 착공식인데 왼쪽에서 네번째 분이 파마리서치 회장님이다 ㅋㅋㅋ</t>
    <phoneticPr fontId="2" type="noConversion"/>
  </si>
  <si>
    <t>직접 중국 착공식까지 참석하실 정도로 이게 확실하고 중요한 사항이 아닐까!</t>
    <phoneticPr fontId="2" type="noConversion"/>
  </si>
  <si>
    <t>베트남</t>
    <phoneticPr fontId="2" type="noConversion"/>
  </si>
  <si>
    <t>전자의 경우 태국, 인도네시아, 싱가포르, 베트남이 해당된다.</t>
    <phoneticPr fontId="2" type="noConversion"/>
  </si>
  <si>
    <t>후자의 경우 일본, 중국, 호주, 미국, 유럽, 남미가 해당된다.</t>
    <phoneticPr fontId="2" type="noConversion"/>
  </si>
  <si>
    <t>정식 진출은 2024년 5월부터다.</t>
    <phoneticPr fontId="2" type="noConversion"/>
  </si>
  <si>
    <t>베트남에서는 구글이 아니라 coc coc이라는 브라우저를 많이 써서 구글 트렌드를 활용하기 어렵지만 틱톡 트렌드가 괜찮다.</t>
    <phoneticPr fontId="2" type="noConversion"/>
  </si>
  <si>
    <t>마찬가지로 다른 동남아처럼 단기적으로 매출 성장 견인을 해주고 이후 안정화되며 하방을 지켜줄 것으로 전망된다.</t>
    <phoneticPr fontId="2" type="noConversion"/>
  </si>
  <si>
    <t>호주</t>
    <phoneticPr fontId="2" type="noConversion"/>
  </si>
  <si>
    <t>2023년 8월 품목허가를 받고 2024년 2월 정식 런칭을 했다.</t>
    <phoneticPr fontId="2" type="noConversion"/>
  </si>
  <si>
    <t>근데 왜 수출 데이터가 안 찍히는지는 잘 모르겠다.</t>
    <phoneticPr fontId="2" type="noConversion"/>
  </si>
  <si>
    <t>대신 호주를 잘 잡으면 오세아니아 지역에 진출하기 편해서 아시아가 아닌 먼 대륙까지 진출했다는 의미가 있다.</t>
    <phoneticPr fontId="2" type="noConversion"/>
  </si>
  <si>
    <t>IR 소통으로는 꾸준히 매출액 늘고 있다고는 하지만 수출 비중이 한자리수 퍼센트라 적당히 매출 기여 하는 정도 같다.</t>
    <phoneticPr fontId="2" type="noConversion"/>
  </si>
  <si>
    <t>미국</t>
    <phoneticPr fontId="2" type="noConversion"/>
  </si>
  <si>
    <t>수출액 데이터는 찍히지만 아직 액수가 적어 첨부 안함</t>
    <phoneticPr fontId="2" type="noConversion"/>
  </si>
  <si>
    <t>2023년 7월 동사는 미국 진출을 위한 법인을 세웠다.</t>
    <phoneticPr fontId="2" type="noConversion"/>
  </si>
  <si>
    <t>하지만 미국에서는 스킨부스터라는 항목에 대한 허가트랙이 마련된지 얼마되지 않았다.</t>
    <phoneticPr fontId="2" type="noConversion"/>
  </si>
  <si>
    <t>2023년 5월 엘러간이 출시한 스킨바이브가 미국에서 유일하게 FDA 승인을 받은 스킨부스터다.</t>
    <phoneticPr fontId="2" type="noConversion"/>
  </si>
  <si>
    <t>규제당국인 FDA조차 스킨부스터를 허가하는데 뭐가 필요한지 모르는 상황에서 5월에 승인을 받고 그 해 7월부터 진출을 시도한 것이다.</t>
    <phoneticPr fontId="2" type="noConversion"/>
  </si>
  <si>
    <t>동사 IR 소통에 따르면 원재료 PN이 생소해 중국처럼 안정성 입증이 쉽지 않다고 한다.</t>
    <phoneticPr fontId="2" type="noConversion"/>
  </si>
  <si>
    <t>중국과 마찬가지로 주사 시술은 불가능하고 도포형 리쥬란으로 수출되고 있다고 한다.</t>
    <phoneticPr fontId="2" type="noConversion"/>
  </si>
  <si>
    <t>이런 승인과정의 불확실성으로 인해 동사는 유럽에 신경을 쓰고 있고 미국은 화장품부터 들어가고 리쥬란은 최소 5년 정도 잡는다고 한다.</t>
    <phoneticPr fontId="2" type="noConversion"/>
  </si>
  <si>
    <t>미국 수출은 시계열이 매우 느릴 것이지만 업사이드는 매우 클 것으로 전망된다.</t>
    <phoneticPr fontId="2" type="noConversion"/>
  </si>
  <si>
    <t>엘러간의 스킨부스터 브랜드 스킨바이브보다 트렌드가 좋고 galderma의 필러 브랜드 sculptra는 따라 잡는 중이다.</t>
    <phoneticPr fontId="2" type="noConversion"/>
  </si>
  <si>
    <t>(작성자는 지금 글을 쓰는 시점에 겨우 1주일짜리 주주라 실제 주가 움직임이 정확히 어떤지는 잘 모르긴 함ㅎㅎ;;)</t>
    <phoneticPr fontId="2" type="noConversion"/>
  </si>
  <si>
    <t>일단 미국 피부 미용 시장은 성형외과와 피부과 전문의 시장만 328억 달러, medspa 시장은 170억 달러 규모다.</t>
    <phoneticPr fontId="2" type="noConversion"/>
  </si>
  <si>
    <t>그리고 50% 이상이 주사요법일만큼 동사 입장에서 업사이드가 매우 큰 시장이다.</t>
    <phoneticPr fontId="2" type="noConversion"/>
  </si>
  <si>
    <t>현재 미국 피부 미용시장에서 가장 중요한 시장은 의료기능에 집중한 스파인 medical spa다.</t>
    <phoneticPr fontId="2" type="noConversion"/>
  </si>
  <si>
    <t>메드스파는 2016년 4200개에서 2023년에 10488개로 증가했다.</t>
    <phoneticPr fontId="2" type="noConversion"/>
  </si>
  <si>
    <t>시장 규모 자체도 17년 71억에서 23년 170억으로 크게 증가했다.</t>
    <phoneticPr fontId="2" type="noConversion"/>
  </si>
  <si>
    <t>메드스파가 폭발적으로 성장할 수 있었던 이유는 임상 간호사, 간호사, 피부관리사, 의사보조원 등 비전문인력도 메드스파를 설립할 수 있기 때문이다.</t>
    <phoneticPr fontId="2" type="noConversion"/>
  </si>
  <si>
    <t>의료 인력 입장에서도 메드스파를 창업했을 때 돈을 더 벌 수 있기에 유인이 크다.</t>
    <phoneticPr fontId="2" type="noConversion"/>
  </si>
  <si>
    <t>미국에서 FDA 승인이 나게 되면 손주사 시술이 시작되며 의료 인력의 기술력이 필요해지고 추가 P를 받기에 좋기에 메드스파의 성장성과 함께할 수 있다.</t>
    <phoneticPr fontId="2" type="noConversion"/>
  </si>
  <si>
    <t>또한 40대 이상의 고소득 여성이 핵심 수요층이라 P를 높게 받기도 좋은 시장이라 동사의 리쥬란이 강력한 트렌드를 바탕으로 충분히 성장 가능하다.</t>
    <phoneticPr fontId="2" type="noConversion"/>
  </si>
  <si>
    <t>유럽</t>
    <phoneticPr fontId="2" type="noConversion"/>
  </si>
  <si>
    <t>7. 태국 수출 감소로 조정 이후 다시 트렌드가 붙고 여러 국가에 대한 수출이 본격화</t>
    <phoneticPr fontId="2" type="noConversion"/>
  </si>
  <si>
    <t>2024년 9월 CVC 사모펀드에 제3자배정 유상증자를 하며 상환전환우선주 2천억원을 발행했다.</t>
    <phoneticPr fontId="2" type="noConversion"/>
  </si>
  <si>
    <t>기존에 유럽에 MDD 리쥬란 허가를 가지고 있음에도 국가가 너무 많고 현지 상황을 잘 몰라 진출을 미뤘었다.</t>
    <phoneticPr fontId="2" type="noConversion"/>
  </si>
  <si>
    <t>*MDD: 서류상으로 제품 정보 위주 허가</t>
    <phoneticPr fontId="2" type="noConversion"/>
  </si>
  <si>
    <t>**MDR: 더 까다로운 품질 관리 개념이 들어감</t>
    <phoneticPr fontId="2" type="noConversion"/>
  </si>
  <si>
    <t>***기존 MDD 허가도 MDR로 바꿔야 했음</t>
    <phoneticPr fontId="2" type="noConversion"/>
  </si>
  <si>
    <t>CVC는 유럽 헬스케어류 섹터 내에서 인큐베이팅한 경험이 있고 유럽, 동남아에 체인 병원을 많이 가지고 있다.</t>
    <phoneticPr fontId="2" type="noConversion"/>
  </si>
  <si>
    <t>2천억의 투자자금은 적당한 M&amp;A 기회를 노리는데 사용된다고 한다.</t>
    <phoneticPr fontId="2" type="noConversion"/>
  </si>
  <si>
    <t>해외 진출 우선순위는 독일, 프랑스, 스페인, 영국이라고 한다.</t>
    <phoneticPr fontId="2" type="noConversion"/>
  </si>
  <si>
    <t>외부로 공유될 만큼의 구체적인 스케쥴은 내년 하반기 정도에 구체화 된다고 하고 유럽 진출 시계열은 대략 2년 정도 후라고 한다.</t>
    <phoneticPr fontId="2" type="noConversion"/>
  </si>
  <si>
    <t>참고로 이번 상환전환우선주는 발행 후 3년간 매각이 제한되므로 이로 인한 하방 압력은 제한적일 것으로 보인다.</t>
    <phoneticPr fontId="2" type="noConversion"/>
  </si>
  <si>
    <t>중국, 미국 케이스와는 다른 것이 유럽은 마스텔리사에서 이미 이를 활용한 의약품을 제조하고 있어 흔한 물질이다.</t>
    <phoneticPr fontId="2" type="noConversion"/>
  </si>
  <si>
    <t>그래서 원재료 관련 품목허가도 이미 있었고 영업망의 문제로 진출이 늦어졌던 것이다.</t>
    <phoneticPr fontId="2" type="noConversion"/>
  </si>
  <si>
    <t>그런데 이렇게 좋은 파트너를 찾은 상황에서 IR이 2~3년 정도 시계열을 약속한 것이면 꽤 많이 가시화 되었다고 생각한다.</t>
    <phoneticPr fontId="2" type="noConversion"/>
  </si>
  <si>
    <t>남미</t>
    <phoneticPr fontId="2" type="noConversion"/>
  </si>
  <si>
    <t>남미에서 중요한 국가는 멕시코와 브라질이다.</t>
    <phoneticPr fontId="2" type="noConversion"/>
  </si>
  <si>
    <t>멕시코는 2024년 6월 품목허가가 났고 대리상과의 상세 협의를 거쳐 올해 하반기에 매출이 본격적으로 발생한다고 한다.</t>
    <phoneticPr fontId="2" type="noConversion"/>
  </si>
  <si>
    <t>이집트, 중동, 대만도 진출 예정이지만 아직 계획이 구체화되지 않고 정보가 없어 본 보고서에서는 다루지 않는다.</t>
    <phoneticPr fontId="2" type="noConversion"/>
  </si>
  <si>
    <t>.</t>
    <phoneticPr fontId="2" type="noConversion"/>
  </si>
  <si>
    <t>IR 말로는 멕시코에서 매출이 시작된다고 하더라도 서프라이즈가 날 정도는 아니라고 한다.</t>
    <phoneticPr fontId="2" type="noConversion"/>
  </si>
  <si>
    <t>멕시코보다 중요한건 브라질이다.</t>
    <phoneticPr fontId="2" type="noConversion"/>
  </si>
  <si>
    <t>ISAPS 통계에 의하면 브라질은 2023년 미용관련 수술이 218만건 수행되며 세계에서 가장 많은 미용관련 수술이 있던 국가다.</t>
    <phoneticPr fontId="2" type="noConversion"/>
  </si>
  <si>
    <t>pdrn 최근 1년간 트렌드에서 브라질이 매우 눈에 들어온다. (몽골과 아제르바이잔은 왜 높은지 모르겠어요)</t>
    <phoneticPr fontId="2" type="noConversion"/>
  </si>
  <si>
    <t>(PN을 검색하면 제일 좋기는 한데 물리에서 PN접합, PN 다이오드 같은 거물급 검색어가 있어서 노이즈가 많이 섞입니다)</t>
    <phoneticPr fontId="2" type="noConversion"/>
  </si>
  <si>
    <t>중요한 점은 브라질은 아직 리쥬란이 진출하지도 않은 국가인데도 트렌드가 좋다는 것이다.</t>
    <phoneticPr fontId="2" type="noConversion"/>
  </si>
  <si>
    <t>https://www.gazetadopovo.com.br/conteudo-publicitario/clinica-bee/prdn/</t>
    <phoneticPr fontId="2" type="noConversion"/>
  </si>
  <si>
    <t>브라질의 pdrn 주사 관련 기사다.</t>
    <phoneticPr fontId="2" type="noConversion"/>
  </si>
  <si>
    <t>한국에서 유래했다는데??? 리쥬란은 진출 안했는데???</t>
    <phoneticPr fontId="2" type="noConversion"/>
  </si>
  <si>
    <t>한 블로거가 쿠리티바에 있는 저 클리닉에 연락을 해봤고 답장이 왔다.</t>
    <phoneticPr fontId="2" type="noConversion"/>
  </si>
  <si>
    <t>여기서 ANVISA는 FDA 같은 브라질 승인 기관이다.</t>
    <phoneticPr fontId="2" type="noConversion"/>
  </si>
  <si>
    <t>뭐가됐건 일본처럼 카피 제품이든 뭐든 한국의 오리지널리티가 인정 받는 것은 분명하다.</t>
    <phoneticPr fontId="2" type="noConversion"/>
  </si>
  <si>
    <t>따라서 멕시코에 성공적으로 진출하고 브라질도 진출하면 업사이드는 계속 커질 것으로 전망된다.</t>
    <phoneticPr fontId="2" type="noConversion"/>
  </si>
  <si>
    <t>콘쥬란</t>
    <phoneticPr fontId="2" type="noConversion"/>
  </si>
  <si>
    <t>콘쥬란의 경우 수출은 거의 없고 대부분 내수다.</t>
    <phoneticPr fontId="2" type="noConversion"/>
  </si>
  <si>
    <t>그런데 내수에서는 이미 콘쥬란이 알려질 대로 다 알려져 큰 성장을 기대하기는 힘들다.</t>
    <phoneticPr fontId="2" type="noConversion"/>
  </si>
  <si>
    <t>현재 관절강 주사류는 급여 재평가가 진행 중으로 기존 자기 부담률 80%에서 90%로 올라갈 수 있다.</t>
    <phoneticPr fontId="2" type="noConversion"/>
  </si>
  <si>
    <t>기존에도 실비 보험으로 다 처리했기에 자기부담률 상승은 큰 문제가 되지 않지만 보험 급여 인정 횟수가 중요하다.</t>
    <phoneticPr fontId="2" type="noConversion"/>
  </si>
  <si>
    <t>환자들이 겨우 5000원 더 부담하는셈이라 가격은 크게 중요하지 않다.</t>
    <phoneticPr fontId="2" type="noConversion"/>
  </si>
  <si>
    <t>현재 6개월에 5회까지 급여 인정이 되는데 축소할 수도 있다.</t>
    <phoneticPr fontId="2" type="noConversion"/>
  </si>
  <si>
    <t>IR 소통은 이런데 현재 콘쥬란 매출은 2분기 94억 정도로 현재 동사 전체 매출의 11% 정도다.</t>
    <phoneticPr fontId="2" type="noConversion"/>
  </si>
  <si>
    <t>불확실성이 있기는 하지만 현재 주가가 이걸 반영한지 잘 모르겠다.</t>
    <phoneticPr fontId="2" type="noConversion"/>
  </si>
  <si>
    <t>시계열이 정해지지도 않았고 IR 스탠스가 괜찮다고 하니 별로 중요한 theme이 아닌 느낌이다.</t>
    <phoneticPr fontId="2" type="noConversion"/>
  </si>
  <si>
    <t>만약에 안 좋은 결과가 나와 어닝 쇼크까지 간다고 쳐도 리쥬란 브랜드의 가치가 전혀 훼손되지 않기에 오히려 매수 타점을 잡을 수 있을 것 같다.</t>
    <phoneticPr fontId="2" type="noConversion"/>
  </si>
  <si>
    <t>(의료기기 내수를 콘쥬란, 리쥬란 합친 금액으로 공시해줘서 일시적으로 꺾인 것처럼 보일 가능성이 큼. 물론 그럼 IR이 얼른 정정해주긴 할 것 같지만..)</t>
    <phoneticPr fontId="2" type="noConversion"/>
  </si>
  <si>
    <t>Q. 리쥬란 수출이 잘되면 영업이익률이 더 잘 나올 수 있음? 그렇다면 어디까지?</t>
    <phoneticPr fontId="2" type="noConversion"/>
  </si>
  <si>
    <t>2025년의 동사 가이던스는 yoy 20% 성장이고 충분히 가능할것 같다는 동사의 답변이 있다.</t>
    <phoneticPr fontId="2" type="noConversion"/>
  </si>
  <si>
    <t>2023년 매출액에서 20%, 20% 성장하면 3800억 정도다.</t>
    <phoneticPr fontId="2" type="noConversion"/>
  </si>
  <si>
    <t>올해 반기 기준 1578억의 매출액을 이미 냈고 이거 2배만 해도 3156억으로 yoy 20% 성장이다.</t>
    <phoneticPr fontId="2" type="noConversion"/>
  </si>
  <si>
    <t>2023년 태국에서 트렌드가 확 터졌을 때 의료기기 수출 매출이 분기당 50억씩 더 되었다.</t>
    <phoneticPr fontId="2" type="noConversion"/>
  </si>
  <si>
    <t>현재 진출한 동남아 국가인 싱가포르, 인도네시아, 베트남이 조금만 터져도 중국 CNP 공장까지 합치면 가이던스 정도는 무리가 없다고 판단된다.</t>
    <phoneticPr fontId="2" type="noConversion"/>
  </si>
  <si>
    <t>영업이익률의 경우 톡신 증설이 아니면 크게 개선될 여지는 없어 보이고 딱 매출액 성장률만큼 EPS 성장하지 않을까 싶다.</t>
    <phoneticPr fontId="2" type="noConversion"/>
  </si>
  <si>
    <t>단기적으로 어닝 쇼크가 날 가능성은 조금 적을거 같다는 느낌이다.</t>
    <phoneticPr fontId="2" type="noConversion"/>
  </si>
  <si>
    <t>여러 수출케이스에서 봤듯이 트렌드가 꺾이면 수출액이 꺾이면서 주가도 억까를 당하게 된다.</t>
    <phoneticPr fontId="2" type="noConversion"/>
  </si>
  <si>
    <t>태국 케이스에서 인상 깊었던 점은 전체 매출액에서 기여하는 정도가 적었음에도 트렌드가 꺾이고 태국향 수출액이 꺾이면서 주가는 절반 가까이 하락했다.</t>
    <phoneticPr fontId="2" type="noConversion"/>
  </si>
  <si>
    <t>분기별 매출액은 그동안 qoq로도 꺾이지 않았는데도 말이다.</t>
    <phoneticPr fontId="2" type="noConversion"/>
  </si>
  <si>
    <t>2023년 3월 per 30과 2024년 초의 per 15 정도를 비교하면 주가 하락은 전부 per 디레이팅 때문임을 알 수 있다.</t>
    <phoneticPr fontId="2" type="noConversion"/>
  </si>
  <si>
    <t>동사는 아직 내수의 비중이 높은 국가이기에 해외 수출액을 늘려나가는 지금이 외형이 뒤바뀌는 중요한 지점이라는 결론을 내릴 수 있다.</t>
    <phoneticPr fontId="2" type="noConversion"/>
  </si>
  <si>
    <t>그런데 앞으로 동사는 여러 국가 수출에 대한 대략적인 로드맵이 그려진 상태다.</t>
    <phoneticPr fontId="2" type="noConversion"/>
  </si>
  <si>
    <t>가장 가까운 시계열이 동남아</t>
    <phoneticPr fontId="2" type="noConversion"/>
  </si>
  <si>
    <t>2025년 중국 하이난 CNP 공장</t>
    <phoneticPr fontId="2" type="noConversion"/>
  </si>
  <si>
    <t>2026년 톡신 캐파 5배</t>
    <phoneticPr fontId="2" type="noConversion"/>
  </si>
  <si>
    <t>유럽 2~3년 뒤</t>
    <phoneticPr fontId="2" type="noConversion"/>
  </si>
  <si>
    <t>일본 3~5년 뒤</t>
    <phoneticPr fontId="2" type="noConversion"/>
  </si>
  <si>
    <t>중국 5~7년 뒤</t>
    <phoneticPr fontId="2" type="noConversion"/>
  </si>
  <si>
    <t>미국 7~10년 뒤</t>
    <phoneticPr fontId="2" type="noConversion"/>
  </si>
  <si>
    <t>현재 동사가 네이버증권 조회 기준 fper 23배 정도고 메디톡스와 휴젤이 fper 30배 정도다.</t>
    <phoneticPr fontId="2" type="noConversion"/>
  </si>
  <si>
    <t>메디톡스와 휴젤은 수출 비중이 5~60% 정도 되는 톡신 기업이고 동사는 수출 비중이 2023년 기준 23.7%밖에 안된다.</t>
    <phoneticPr fontId="2" type="noConversion"/>
  </si>
  <si>
    <t>하나씩 해외 국가를 격파해나가며 리쥬란 수출이 본격적으로 이루어지면 per 개선까지 노려볼 여지가 충분하다.</t>
    <phoneticPr fontId="2" type="noConversion"/>
  </si>
  <si>
    <t>시총: 2조 3701억 (주가 226500원 기준)</t>
    <phoneticPr fontId="2" type="noConversion"/>
  </si>
  <si>
    <t>연어 주사의 대명사가 된 리쥬란이 K 마크를 떼고 애브비, 갈더마랑 맞짱 뜨는 글로벌 스킨부스터가 되는 날이 온다면?</t>
    <phoneticPr fontId="2" type="noConversion"/>
  </si>
  <si>
    <t>현재는 국내에서 인정된 오리지널리티를 해외에서 숫자로 찍어내는 단계로 보이고 점점 희망찬 미래가 현실로 이루어질 수록 동사의 EPS와 멀티플 모두 오를 것 같다.</t>
    <phoneticPr fontId="2" type="noConversion"/>
  </si>
  <si>
    <t>의료기기 수출액이 본격적으로 오르지 않은 상황에서 유럽 기대감이 묻고 딱 적정 가치 받는 느낌이 강하다.</t>
    <phoneticPr fontId="2" type="noConversion"/>
  </si>
  <si>
    <t>이 주식을 2달만 일찍 봤다면 미친 저평가가 확실하지만 그딴 가정이 무슨 의미…</t>
    <phoneticPr fontId="2" type="noConversion"/>
  </si>
  <si>
    <t>하지만 동사의 해외 진출은 큰 차질 없이 잘 이루어지는 중이고 트렌드 또한 괜찮으니 소량 보유해 나가면서 콘쥬란이나 해외 국가 중 일부에서만 억까를 받을 때 매수 타점을 잡고 비중을 늘리는 전략이 좋아 보인다.</t>
    <phoneticPr fontId="2" type="noConversion"/>
  </si>
  <si>
    <t>A. 연어가 가장 인간의 염기서열과 유사해서 부작용이 적다고 한다. 국내 연어는 양양에서 나오는거 독점 맞음.</t>
    <phoneticPr fontId="2" type="noConversion"/>
  </si>
  <si>
    <t>A. 허가만 받아놓은 국가도 많음.</t>
    <phoneticPr fontId="2" type="noConversion"/>
  </si>
  <si>
    <t>A. 5배라는 규모에 대해서는 회사 측에서 수요를 가늠해서 적절한 규모로 설정한 것. 경쟁사의 톡신과 큰 차별점은 없다.</t>
    <phoneticPr fontId="2" type="noConversion"/>
  </si>
  <si>
    <t>A. 영업이익률은 크게 늘어나지는 않을 것.</t>
    <phoneticPr fontId="2" type="noConversion"/>
  </si>
  <si>
    <t>아직 수출 비중이 20% 초반 밖에 안되고 내수 위주로 사업을 진행하고 있다.</t>
    <phoneticPr fontId="2" type="noConversion"/>
  </si>
  <si>
    <t>국내 톡신 기업인 휴젤과 메디톡스가 50% 후반 나오는 것과는 차이가 있다.</t>
    <phoneticPr fontId="2" type="noConversion"/>
  </si>
  <si>
    <t>하지만 수출 비중이 현재 가파르게 성장하고 있는 국면이긴 하다.</t>
    <phoneticPr fontId="2" type="noConversion"/>
  </si>
  <si>
    <t>Q. 해외 수출 시 공급가에 차이는 있는지? 인상 계획은?</t>
    <phoneticPr fontId="2" type="noConversion"/>
  </si>
  <si>
    <t>A. 가격은 거의 비슷함. 가격 인상 계획은 딱히 없음.</t>
    <phoneticPr fontId="2" type="noConversion"/>
  </si>
  <si>
    <t>합계</t>
    <phoneticPr fontId="2" type="noConversion"/>
  </si>
  <si>
    <t>호주</t>
    <phoneticPr fontId="2" type="noConversion"/>
  </si>
  <si>
    <t>우크라이나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</si>
</sst>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1" formatCode="_-* #,##0_-;\-* #,##0_-;_-* &quot;-&quot;_-;_-@_-"/>
    <numFmt numFmtId="176" formatCode="mm/yy"/>
    <numFmt numFmtId="177" formatCode="0_ "/>
    <numFmt numFmtId="178" formatCode="yyyy"/>
    <numFmt numFmtId="179" formatCode="0.0%"/>
    <numFmt numFmtId="180" formatCode="yyyy&quot;년&quot;\ m&quot;월&quot;;@"/>
    <numFmt numFmtId="181" formatCode="#,##0_ "/>
  </numFmts>
  <fonts count="39" x14ac:knownFonts="1">
    <font>
      <sz val="11"/>
      <color theme="1"/>
      <name val="맑은 고딕"/>
      <family val="2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b/>
      <sz val="11"/>
      <color rgb="FFFFFFFF"/>
      <name val="맑은 고딕"/>
      <family val="3"/>
      <charset val="129"/>
    </font>
    <font>
      <b/>
      <sz val="11"/>
      <name val="맑은 고딕"/>
      <family val="3"/>
      <charset val="129"/>
    </font>
    <font>
      <sz val="11"/>
      <name val="맑은 고딕"/>
      <family val="3"/>
      <charset val="129"/>
    </font>
    <font>
      <sz val="11"/>
      <color rgb="FFFF0000"/>
      <name val="맑은 고딕"/>
      <family val="3"/>
      <charset val="129"/>
    </font>
    <font>
      <i/>
      <sz val="11"/>
      <name val="맑은 고딕"/>
      <family val="3"/>
      <charset val="129"/>
    </font>
    <font>
      <b/>
      <sz val="20"/>
      <color theme="0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0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1"/>
      <color theme="0"/>
      <name val="맑은 고딕"/>
      <family val="3"/>
      <charset val="129"/>
      <scheme val="minor"/>
    </font>
    <font>
      <sz val="9"/>
      <name val="맑은 고딕"/>
      <family val="3"/>
      <charset val="129"/>
    </font>
    <font>
      <b/>
      <sz val="12"/>
      <color theme="1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b/>
      <u/>
      <sz val="11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name val="돋움"/>
      <family val="3"/>
      <charset val="129"/>
    </font>
    <font>
      <sz val="11"/>
      <color rgb="FFFF0000"/>
      <name val="맑은 고딕"/>
      <family val="3"/>
      <charset val="129"/>
      <scheme val="minor"/>
    </font>
    <font>
      <b/>
      <sz val="11"/>
      <color rgb="FFFA7D00"/>
      <name val="맑은 고딕"/>
      <family val="3"/>
      <charset val="129"/>
      <scheme val="minor"/>
    </font>
    <font>
      <sz val="11"/>
      <color rgb="FF9C0006"/>
      <name val="맑은 고딕"/>
      <family val="3"/>
      <charset val="129"/>
      <scheme val="minor"/>
    </font>
    <font>
      <sz val="11"/>
      <color rgb="FF9C6500"/>
      <name val="맑은 고딕"/>
      <family val="3"/>
      <charset val="129"/>
      <scheme val="minor"/>
    </font>
    <font>
      <i/>
      <sz val="11"/>
      <color rgb="FF7F7F7F"/>
      <name val="맑은 고딕"/>
      <family val="3"/>
      <charset val="129"/>
      <scheme val="minor"/>
    </font>
    <font>
      <sz val="11"/>
      <color rgb="FFFA7D00"/>
      <name val="맑은 고딕"/>
      <family val="3"/>
      <charset val="129"/>
      <scheme val="minor"/>
    </font>
    <font>
      <sz val="11"/>
      <color rgb="FF3F3F76"/>
      <name val="맑은 고딕"/>
      <family val="3"/>
      <charset val="129"/>
      <scheme val="minor"/>
    </font>
    <font>
      <b/>
      <sz val="18"/>
      <color theme="3"/>
      <name val="맑은 고딕"/>
      <family val="3"/>
      <charset val="129"/>
      <scheme val="major"/>
    </font>
    <font>
      <b/>
      <sz val="15"/>
      <color theme="3"/>
      <name val="맑은 고딕"/>
      <family val="3"/>
      <charset val="129"/>
      <scheme val="minor"/>
    </font>
    <font>
      <b/>
      <sz val="13"/>
      <color theme="3"/>
      <name val="맑은 고딕"/>
      <family val="3"/>
      <charset val="129"/>
      <scheme val="minor"/>
    </font>
    <font>
      <b/>
      <sz val="11"/>
      <color theme="3"/>
      <name val="맑은 고딕"/>
      <family val="3"/>
      <charset val="129"/>
      <scheme val="minor"/>
    </font>
    <font>
      <sz val="11"/>
      <color rgb="FF006100"/>
      <name val="맑은 고딕"/>
      <family val="3"/>
      <charset val="129"/>
      <scheme val="minor"/>
    </font>
    <font>
      <b/>
      <sz val="11"/>
      <color rgb="FF3F3F3F"/>
      <name val="맑은 고딕"/>
      <family val="3"/>
      <charset val="129"/>
      <scheme val="minor"/>
    </font>
    <font>
      <sz val="11"/>
      <name val="Calibri"/>
      <family val="2"/>
    </font>
    <font>
      <sz val="11"/>
      <name val="Calibri"/>
      <family val="2"/>
    </font>
    <font>
      <sz val="10"/>
      <color theme="1"/>
      <name val="맑은 고딕"/>
      <family val="3"/>
      <charset val="129"/>
      <scheme val="minor"/>
    </font>
    <font>
      <sz val="11"/>
      <name val="맑은 고딕"/>
      <family val="2"/>
      <charset val="129"/>
    </font>
    <font>
      <u/>
      <sz val="11"/>
      <color theme="10"/>
      <name val="맑은 고딕"/>
      <family val="2"/>
      <charset val="129"/>
      <scheme val="minor"/>
    </font>
  </fonts>
  <fills count="41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theme="0" tint="-0.24994659260841701"/>
        <bgColor indexed="64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79998168889431442"/>
        <bgColor rgb="FFEEEEEE"/>
      </patternFill>
    </fill>
    <fill>
      <patternFill patternType="solid">
        <fgColor theme="9" tint="-0.499984740745262"/>
        <bgColor rgb="FF000000"/>
      </patternFill>
    </fill>
    <fill>
      <patternFill patternType="solid">
        <fgColor theme="0"/>
        <bgColor indexed="64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3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80">
    <xf numFmtId="0" fontId="0" fillId="0" borderId="0">
      <alignment vertical="center"/>
    </xf>
    <xf numFmtId="0" fontId="1" fillId="2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41" fontId="3" fillId="0" borderId="0" applyFont="0" applyFill="0" applyBorder="0" applyAlignment="0" applyProtection="0">
      <alignment vertical="center"/>
    </xf>
    <xf numFmtId="9" fontId="3" fillId="0" borderId="0" applyFont="0" applyFill="0" applyBorder="0" applyAlignment="0" applyProtection="0">
      <alignment vertical="center"/>
    </xf>
    <xf numFmtId="0" fontId="20" fillId="0" borderId="0">
      <alignment vertical="center"/>
    </xf>
    <xf numFmtId="0" fontId="11" fillId="19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1" fillId="30" borderId="0" applyNumberFormat="0" applyBorder="0" applyAlignment="0" applyProtection="0">
      <alignment vertical="center"/>
    </xf>
    <xf numFmtId="0" fontId="11" fillId="34" borderId="0" applyNumberFormat="0" applyBorder="0" applyAlignment="0" applyProtection="0">
      <alignment vertical="center"/>
    </xf>
    <xf numFmtId="0" fontId="11" fillId="38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11" fillId="28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1" fillId="39" borderId="0" applyNumberFormat="0" applyBorder="0" applyAlignment="0" applyProtection="0">
      <alignment vertical="center"/>
    </xf>
    <xf numFmtId="0" fontId="14" fillId="21" borderId="0" applyNumberFormat="0" applyBorder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14" fillId="4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14" fillId="36" borderId="0" applyNumberFormat="0" applyBorder="0" applyAlignment="0" applyProtection="0">
      <alignment vertical="center"/>
    </xf>
    <xf numFmtId="0" fontId="14" fillId="40" borderId="0" applyNumberFormat="0" applyBorder="0" applyAlignment="0" applyProtection="0">
      <alignment vertical="center"/>
    </xf>
    <xf numFmtId="0" fontId="14" fillId="18" borderId="0" applyNumberFormat="0" applyBorder="0" applyAlignment="0" applyProtection="0">
      <alignment vertical="center"/>
    </xf>
    <xf numFmtId="0" fontId="14" fillId="22" borderId="0" applyNumberFormat="0" applyBorder="0" applyAlignment="0" applyProtection="0">
      <alignment vertical="center"/>
    </xf>
    <xf numFmtId="0" fontId="14" fillId="26" borderId="0" applyNumberFormat="0" applyBorder="0" applyAlignment="0" applyProtection="0">
      <alignment vertical="center"/>
    </xf>
    <xf numFmtId="0" fontId="14" fillId="29" borderId="0" applyNumberFormat="0" applyBorder="0" applyAlignment="0" applyProtection="0">
      <alignment vertical="center"/>
    </xf>
    <xf numFmtId="0" fontId="14" fillId="33" borderId="0" applyNumberFormat="0" applyBorder="0" applyAlignment="0" applyProtection="0">
      <alignment vertical="center"/>
    </xf>
    <xf numFmtId="0" fontId="14" fillId="37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15" borderId="6" applyNumberFormat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11" fillId="17" borderId="10" applyNumberFormat="0" applyFont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12" fillId="16" borderId="9" applyNumberFormat="0" applyAlignment="0" applyProtection="0">
      <alignment vertical="center"/>
    </xf>
    <xf numFmtId="41" fontId="20" fillId="0" borderId="0" applyFont="0" applyFill="0" applyBorder="0" applyAlignment="0" applyProtection="0">
      <alignment vertical="center"/>
    </xf>
    <xf numFmtId="0" fontId="26" fillId="0" borderId="8" applyNumberFormat="0" applyFill="0" applyAlignment="0" applyProtection="0">
      <alignment vertical="center"/>
    </xf>
    <xf numFmtId="0" fontId="10" fillId="0" borderId="11" applyNumberFormat="0" applyFill="0" applyAlignment="0" applyProtection="0">
      <alignment vertical="center"/>
    </xf>
    <xf numFmtId="0" fontId="27" fillId="14" borderId="6" applyNumberFormat="0" applyAlignment="0" applyProtection="0">
      <alignment vertical="center"/>
    </xf>
    <xf numFmtId="0" fontId="29" fillId="0" borderId="3" applyNumberFormat="0" applyFill="0" applyAlignment="0" applyProtection="0">
      <alignment vertical="center"/>
    </xf>
    <xf numFmtId="0" fontId="30" fillId="0" borderId="4" applyNumberFormat="0" applyFill="0" applyAlignment="0" applyProtection="0">
      <alignment vertical="center"/>
    </xf>
    <xf numFmtId="0" fontId="31" fillId="0" borderId="5" applyNumberFormat="0" applyFill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2" fillId="2" borderId="0" applyNumberFormat="0" applyBorder="0" applyAlignment="0" applyProtection="0">
      <alignment vertical="center"/>
    </xf>
    <xf numFmtId="0" fontId="33" fillId="15" borderId="7" applyNumberFormat="0" applyAlignment="0" applyProtection="0">
      <alignment vertical="center"/>
    </xf>
    <xf numFmtId="0" fontId="11" fillId="0" borderId="0">
      <alignment vertical="center"/>
    </xf>
    <xf numFmtId="0" fontId="3" fillId="19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3" fillId="27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0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39" borderId="0" applyNumberFormat="0" applyBorder="0" applyAlignment="0" applyProtection="0">
      <alignment vertical="center"/>
    </xf>
    <xf numFmtId="0" fontId="3" fillId="39" borderId="0" applyNumberFormat="0" applyBorder="0" applyAlignment="0" applyProtection="0">
      <alignment vertical="center"/>
    </xf>
    <xf numFmtId="0" fontId="3" fillId="39" borderId="0" applyNumberFormat="0" applyBorder="0" applyAlignment="0" applyProtection="0">
      <alignment vertical="center"/>
    </xf>
    <xf numFmtId="0" fontId="3" fillId="39" borderId="0" applyNumberFormat="0" applyBorder="0" applyAlignment="0" applyProtection="0">
      <alignment vertical="center"/>
    </xf>
    <xf numFmtId="0" fontId="3" fillId="39" borderId="0" applyNumberFormat="0" applyBorder="0" applyAlignment="0" applyProtection="0">
      <alignment vertical="center"/>
    </xf>
    <xf numFmtId="0" fontId="3" fillId="39" borderId="0" applyNumberFormat="0" applyBorder="0" applyAlignment="0" applyProtection="0">
      <alignment vertical="center"/>
    </xf>
    <xf numFmtId="0" fontId="3" fillId="39" borderId="0" applyNumberFormat="0" applyBorder="0" applyAlignment="0" applyProtection="0">
      <alignment vertical="center"/>
    </xf>
    <xf numFmtId="0" fontId="3" fillId="39" borderId="0" applyNumberFormat="0" applyBorder="0" applyAlignment="0" applyProtection="0">
      <alignment vertical="center"/>
    </xf>
    <xf numFmtId="0" fontId="3" fillId="39" borderId="0" applyNumberFormat="0" applyBorder="0" applyAlignment="0" applyProtection="0">
      <alignment vertical="center"/>
    </xf>
    <xf numFmtId="0" fontId="3" fillId="17" borderId="10" applyNumberFormat="0" applyFont="0" applyAlignment="0" applyProtection="0">
      <alignment vertical="center"/>
    </xf>
    <xf numFmtId="0" fontId="3" fillId="17" borderId="10" applyNumberFormat="0" applyFont="0" applyAlignment="0" applyProtection="0">
      <alignment vertical="center"/>
    </xf>
    <xf numFmtId="0" fontId="3" fillId="17" borderId="10" applyNumberFormat="0" applyFont="0" applyAlignment="0" applyProtection="0">
      <alignment vertical="center"/>
    </xf>
    <xf numFmtId="0" fontId="3" fillId="17" borderId="10" applyNumberFormat="0" applyFont="0" applyAlignment="0" applyProtection="0">
      <alignment vertical="center"/>
    </xf>
    <xf numFmtId="0" fontId="3" fillId="17" borderId="10" applyNumberFormat="0" applyFont="0" applyAlignment="0" applyProtection="0">
      <alignment vertical="center"/>
    </xf>
    <xf numFmtId="0" fontId="3" fillId="17" borderId="10" applyNumberFormat="0" applyFont="0" applyAlignment="0" applyProtection="0">
      <alignment vertical="center"/>
    </xf>
    <xf numFmtId="0" fontId="3" fillId="17" borderId="10" applyNumberFormat="0" applyFont="0" applyAlignment="0" applyProtection="0">
      <alignment vertical="center"/>
    </xf>
    <xf numFmtId="0" fontId="3" fillId="17" borderId="10" applyNumberFormat="0" applyFont="0" applyAlignment="0" applyProtection="0">
      <alignment vertical="center"/>
    </xf>
    <xf numFmtId="0" fontId="3" fillId="17" borderId="10" applyNumberFormat="0" applyFont="0" applyAlignment="0" applyProtection="0">
      <alignment vertical="center"/>
    </xf>
    <xf numFmtId="0" fontId="3" fillId="17" borderId="10" applyNumberFormat="0" applyFont="0" applyAlignment="0" applyProtection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41" fontId="20" fillId="0" borderId="0" applyFon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41" fontId="20" fillId="0" borderId="0" applyFont="0" applyFill="0" applyBorder="0" applyAlignment="0" applyProtection="0">
      <alignment vertical="center"/>
    </xf>
  </cellStyleXfs>
  <cellXfs count="79">
    <xf numFmtId="0" fontId="0" fillId="0" borderId="0" xfId="0">
      <alignment vertical="center"/>
    </xf>
    <xf numFmtId="0" fontId="0" fillId="0" borderId="0" xfId="0" applyBorder="1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1" fillId="3" borderId="0" xfId="1" applyFill="1">
      <alignment vertical="center"/>
    </xf>
    <xf numFmtId="0" fontId="3" fillId="5" borderId="0" xfId="2" applyFill="1">
      <alignment vertical="center"/>
    </xf>
    <xf numFmtId="0" fontId="9" fillId="6" borderId="1" xfId="0" applyFont="1" applyFill="1" applyBorder="1">
      <alignment vertical="center"/>
    </xf>
    <xf numFmtId="0" fontId="9" fillId="6" borderId="0" xfId="0" applyFont="1" applyFill="1">
      <alignment vertical="center"/>
    </xf>
    <xf numFmtId="0" fontId="9" fillId="6" borderId="2" xfId="0" applyFont="1" applyFill="1" applyBorder="1">
      <alignment vertical="center"/>
    </xf>
    <xf numFmtId="177" fontId="11" fillId="0" borderId="0" xfId="0" applyNumberFormat="1" applyFont="1">
      <alignment vertical="center"/>
    </xf>
    <xf numFmtId="177" fontId="12" fillId="6" borderId="0" xfId="0" applyNumberFormat="1" applyFont="1" applyFill="1" applyBorder="1" applyAlignment="1" applyProtection="1">
      <alignment horizontal="center" vertical="center"/>
      <protection hidden="1"/>
    </xf>
    <xf numFmtId="177" fontId="12" fillId="6" borderId="0" xfId="3" applyNumberFormat="1" applyFont="1" applyFill="1" applyBorder="1" applyAlignment="1" applyProtection="1">
      <alignment horizontal="center" vertical="center"/>
      <protection hidden="1"/>
    </xf>
    <xf numFmtId="177" fontId="12" fillId="6" borderId="0" xfId="0" applyNumberFormat="1" applyFont="1" applyFill="1" applyBorder="1" applyAlignment="1" applyProtection="1">
      <alignment horizontal="centerContinuous" vertical="center"/>
      <protection hidden="1"/>
    </xf>
    <xf numFmtId="177" fontId="14" fillId="6" borderId="0" xfId="0" applyNumberFormat="1" applyFont="1" applyFill="1" applyAlignment="1">
      <alignment horizontal="centerContinuous" vertical="center"/>
    </xf>
    <xf numFmtId="177" fontId="13" fillId="0" borderId="0" xfId="0" applyNumberFormat="1" applyFont="1" applyFill="1" applyBorder="1" applyProtection="1">
      <alignment vertical="center"/>
      <protection hidden="1"/>
    </xf>
    <xf numFmtId="177" fontId="10" fillId="8" borderId="0" xfId="0" applyNumberFormat="1" applyFont="1" applyFill="1" applyBorder="1" applyAlignment="1" applyProtection="1">
      <alignment horizontal="left" vertical="center"/>
      <protection hidden="1"/>
    </xf>
    <xf numFmtId="177" fontId="10" fillId="8" borderId="0" xfId="0" applyNumberFormat="1" applyFont="1" applyFill="1" applyBorder="1" applyAlignment="1" applyProtection="1">
      <alignment horizontal="right" vertical="center"/>
      <protection hidden="1"/>
    </xf>
    <xf numFmtId="177" fontId="10" fillId="8" borderId="0" xfId="0" applyNumberFormat="1" applyFont="1" applyFill="1" applyBorder="1" applyProtection="1">
      <alignment vertical="center"/>
      <protection hidden="1"/>
    </xf>
    <xf numFmtId="177" fontId="10" fillId="8" borderId="0" xfId="0" applyNumberFormat="1" applyFont="1" applyFill="1">
      <alignment vertical="center"/>
    </xf>
    <xf numFmtId="177" fontId="10" fillId="8" borderId="0" xfId="3" applyNumberFormat="1" applyFont="1" applyFill="1" applyBorder="1" applyProtection="1">
      <alignment vertical="center"/>
      <protection hidden="1"/>
    </xf>
    <xf numFmtId="177" fontId="10" fillId="8" borderId="0" xfId="3" applyNumberFormat="1" applyFont="1" applyFill="1" applyBorder="1" applyAlignment="1" applyProtection="1">
      <alignment horizontal="right" vertical="center"/>
      <protection hidden="1"/>
    </xf>
    <xf numFmtId="177" fontId="13" fillId="0" borderId="0" xfId="4" applyNumberFormat="1" applyFont="1" applyFill="1" applyBorder="1" applyProtection="1">
      <alignment vertical="center"/>
      <protection hidden="1"/>
    </xf>
    <xf numFmtId="177" fontId="11" fillId="7" borderId="0" xfId="0" applyNumberFormat="1" applyFont="1" applyFill="1" applyBorder="1" applyAlignment="1" applyProtection="1">
      <alignment horizontal="left" vertical="center"/>
      <protection hidden="1"/>
    </xf>
    <xf numFmtId="177" fontId="11" fillId="7" borderId="0" xfId="0" applyNumberFormat="1" applyFont="1" applyFill="1" applyBorder="1" applyAlignment="1" applyProtection="1">
      <alignment horizontal="right" vertical="center"/>
      <protection hidden="1"/>
    </xf>
    <xf numFmtId="177" fontId="11" fillId="7" borderId="0" xfId="0" applyNumberFormat="1" applyFont="1" applyFill="1" applyBorder="1" applyAlignment="1" applyProtection="1">
      <alignment horizontal="left" vertical="center" indent="1"/>
      <protection hidden="1"/>
    </xf>
    <xf numFmtId="177" fontId="11" fillId="7" borderId="0" xfId="0" applyNumberFormat="1" applyFont="1" applyFill="1">
      <alignment vertical="center"/>
    </xf>
    <xf numFmtId="177" fontId="11" fillId="7" borderId="0" xfId="3" applyNumberFormat="1" applyFont="1" applyFill="1" applyBorder="1" applyProtection="1">
      <alignment vertical="center"/>
      <protection hidden="1"/>
    </xf>
    <xf numFmtId="177" fontId="11" fillId="7" borderId="0" xfId="3" applyNumberFormat="1" applyFont="1" applyFill="1" applyBorder="1" applyAlignment="1" applyProtection="1">
      <alignment horizontal="right" vertical="center"/>
      <protection hidden="1"/>
    </xf>
    <xf numFmtId="177" fontId="11" fillId="7" borderId="0" xfId="0" applyNumberFormat="1" applyFont="1" applyFill="1" applyBorder="1" applyProtection="1">
      <alignment vertical="center"/>
      <protection hidden="1"/>
    </xf>
    <xf numFmtId="177" fontId="10" fillId="8" borderId="0" xfId="0" applyNumberFormat="1" applyFont="1" applyFill="1" applyBorder="1" applyAlignment="1" applyProtection="1">
      <alignment vertical="center"/>
      <protection hidden="1"/>
    </xf>
    <xf numFmtId="177" fontId="11" fillId="0" borderId="0" xfId="0" applyNumberFormat="1" applyFont="1" applyFill="1" applyBorder="1" applyAlignment="1" applyProtection="1">
      <alignment horizontal="left" vertical="center"/>
      <protection hidden="1"/>
    </xf>
    <xf numFmtId="177" fontId="11" fillId="0" borderId="0" xfId="0" applyNumberFormat="1" applyFont="1" applyFill="1" applyBorder="1" applyAlignment="1" applyProtection="1">
      <alignment horizontal="right" vertical="center"/>
      <protection hidden="1"/>
    </xf>
    <xf numFmtId="177" fontId="11" fillId="0" borderId="0" xfId="0" applyNumberFormat="1" applyFont="1" applyBorder="1" applyAlignment="1" applyProtection="1">
      <alignment horizontal="right" vertical="center"/>
      <protection hidden="1"/>
    </xf>
    <xf numFmtId="177" fontId="11" fillId="0" borderId="0" xfId="0" applyNumberFormat="1" applyFont="1" applyFill="1" applyBorder="1" applyProtection="1">
      <alignment vertical="center"/>
      <protection hidden="1"/>
    </xf>
    <xf numFmtId="0" fontId="5" fillId="9" borderId="0" xfId="0" applyFont="1" applyFill="1" applyBorder="1" applyAlignment="1">
      <alignment horizontal="left" vertical="center"/>
    </xf>
    <xf numFmtId="3" fontId="5" fillId="9" borderId="0" xfId="0" applyNumberFormat="1" applyFont="1" applyFill="1" applyBorder="1" applyAlignment="1">
      <alignment horizontal="right" vertical="center"/>
    </xf>
    <xf numFmtId="0" fontId="7" fillId="7" borderId="0" xfId="0" applyFont="1" applyFill="1" applyBorder="1" applyAlignment="1">
      <alignment horizontal="left" vertical="center"/>
    </xf>
    <xf numFmtId="3" fontId="7" fillId="7" borderId="0" xfId="0" applyNumberFormat="1" applyFont="1" applyFill="1" applyBorder="1" applyAlignment="1">
      <alignment horizontal="right" vertical="center"/>
    </xf>
    <xf numFmtId="0" fontId="6" fillId="7" borderId="0" xfId="0" applyFont="1" applyFill="1" applyBorder="1" applyAlignment="1">
      <alignment horizontal="left" vertical="center" indent="1"/>
    </xf>
    <xf numFmtId="3" fontId="6" fillId="7" borderId="0" xfId="0" applyNumberFormat="1" applyFont="1" applyFill="1" applyBorder="1" applyAlignment="1">
      <alignment horizontal="right" vertical="center"/>
    </xf>
    <xf numFmtId="0" fontId="5" fillId="7" borderId="0" xfId="0" applyFont="1" applyFill="1" applyBorder="1" applyAlignment="1">
      <alignment horizontal="left" vertical="center"/>
    </xf>
    <xf numFmtId="3" fontId="5" fillId="7" borderId="0" xfId="0" applyNumberFormat="1" applyFont="1" applyFill="1" applyBorder="1" applyAlignment="1">
      <alignment horizontal="right" vertical="center"/>
    </xf>
    <xf numFmtId="0" fontId="4" fillId="10" borderId="0" xfId="0" applyFont="1" applyFill="1" applyBorder="1" applyAlignment="1">
      <alignment horizontal="left" vertical="center"/>
    </xf>
    <xf numFmtId="178" fontId="4" fillId="10" borderId="0" xfId="0" applyNumberFormat="1" applyFont="1" applyFill="1" applyBorder="1" applyAlignment="1">
      <alignment horizontal="right" vertical="center"/>
    </xf>
    <xf numFmtId="0" fontId="8" fillId="7" borderId="0" xfId="0" applyFont="1" applyFill="1" applyBorder="1" applyAlignment="1">
      <alignment horizontal="left" vertical="center"/>
    </xf>
    <xf numFmtId="10" fontId="8" fillId="7" borderId="0" xfId="0" applyNumberFormat="1" applyFont="1" applyFill="1" applyBorder="1" applyAlignment="1">
      <alignment horizontal="right" vertical="center"/>
    </xf>
    <xf numFmtId="0" fontId="0" fillId="6" borderId="0" xfId="0" applyFill="1">
      <alignment vertical="center"/>
    </xf>
    <xf numFmtId="176" fontId="4" fillId="10" borderId="0" xfId="0" applyNumberFormat="1" applyFont="1" applyFill="1" applyBorder="1" applyAlignment="1">
      <alignment horizontal="right" vertical="center"/>
    </xf>
    <xf numFmtId="0" fontId="0" fillId="7" borderId="0" xfId="0" applyFill="1">
      <alignment vertical="center"/>
    </xf>
    <xf numFmtId="177" fontId="10" fillId="7" borderId="0" xfId="0" applyNumberFormat="1" applyFont="1" applyFill="1">
      <alignment vertical="center"/>
    </xf>
    <xf numFmtId="0" fontId="6" fillId="7" borderId="0" xfId="0" applyFont="1" applyFill="1" applyBorder="1" applyAlignment="1">
      <alignment horizontal="left" vertical="center" indent="3"/>
    </xf>
    <xf numFmtId="3" fontId="15" fillId="7" borderId="0" xfId="0" applyNumberFormat="1" applyFont="1" applyFill="1" applyBorder="1" applyAlignment="1">
      <alignment horizontal="right" vertical="center"/>
    </xf>
    <xf numFmtId="3" fontId="15" fillId="9" borderId="0" xfId="0" applyNumberFormat="1" applyFont="1" applyFill="1" applyBorder="1" applyAlignment="1">
      <alignment horizontal="right" vertical="center"/>
    </xf>
    <xf numFmtId="179" fontId="15" fillId="9" borderId="0" xfId="0" applyNumberFormat="1" applyFont="1" applyFill="1" applyBorder="1" applyAlignment="1">
      <alignment horizontal="right" vertical="center"/>
    </xf>
    <xf numFmtId="179" fontId="8" fillId="7" borderId="0" xfId="0" applyNumberFormat="1" applyFont="1" applyFill="1" applyBorder="1" applyAlignment="1">
      <alignment horizontal="right" vertical="center"/>
    </xf>
    <xf numFmtId="179" fontId="11" fillId="0" borderId="0" xfId="0" applyNumberFormat="1" applyFont="1">
      <alignment vertical="center"/>
    </xf>
    <xf numFmtId="179" fontId="8" fillId="7" borderId="0" xfId="0" applyNumberFormat="1" applyFont="1" applyFill="1" applyBorder="1" applyAlignment="1">
      <alignment horizontal="left" vertical="center"/>
    </xf>
    <xf numFmtId="179" fontId="0" fillId="7" borderId="0" xfId="0" applyNumberFormat="1" applyFill="1">
      <alignment vertical="center"/>
    </xf>
    <xf numFmtId="0" fontId="10" fillId="8" borderId="0" xfId="0" applyFont="1" applyFill="1">
      <alignment vertical="center"/>
    </xf>
    <xf numFmtId="0" fontId="10" fillId="0" borderId="0" xfId="0" applyFont="1">
      <alignment vertical="center"/>
    </xf>
    <xf numFmtId="0" fontId="16" fillId="0" borderId="0" xfId="0" applyFont="1">
      <alignment vertical="center"/>
    </xf>
    <xf numFmtId="0" fontId="0" fillId="0" borderId="0" xfId="0" applyAlignment="1">
      <alignment horizontal="left" vertical="center" indent="2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17" fillId="8" borderId="0" xfId="0" applyFont="1" applyFill="1">
      <alignment vertical="center"/>
    </xf>
    <xf numFmtId="0" fontId="11" fillId="0" borderId="0" xfId="0" applyFont="1">
      <alignment vertical="center"/>
    </xf>
    <xf numFmtId="0" fontId="11" fillId="11" borderId="0" xfId="0" applyFont="1" applyFill="1">
      <alignment vertical="center"/>
    </xf>
    <xf numFmtId="177" fontId="19" fillId="7" borderId="0" xfId="0" applyNumberFormat="1" applyFont="1" applyFill="1">
      <alignment vertical="center"/>
    </xf>
    <xf numFmtId="179" fontId="11" fillId="7" borderId="0" xfId="0" applyNumberFormat="1" applyFont="1" applyFill="1">
      <alignment vertical="center"/>
    </xf>
    <xf numFmtId="3" fontId="35" fillId="0" borderId="12" xfId="5" applyNumberFormat="1" applyFont="1" applyBorder="1" applyAlignment="1">
      <alignment horizontal="right" vertical="center"/>
    </xf>
    <xf numFmtId="177" fontId="11" fillId="0" borderId="12" xfId="0" applyNumberFormat="1" applyFont="1" applyBorder="1">
      <alignment vertical="center"/>
    </xf>
    <xf numFmtId="3" fontId="34" fillId="0" borderId="12" xfId="5" applyNumberFormat="1" applyFont="1" applyBorder="1" applyAlignment="1">
      <alignment horizontal="right" vertical="center"/>
    </xf>
    <xf numFmtId="0" fontId="34" fillId="0" borderId="12" xfId="5" applyFont="1" applyBorder="1" applyAlignment="1">
      <alignment horizontal="center" vertical="center"/>
    </xf>
    <xf numFmtId="177" fontId="36" fillId="0" borderId="12" xfId="0" applyNumberFormat="1" applyFont="1" applyBorder="1">
      <alignment vertical="center"/>
    </xf>
    <xf numFmtId="180" fontId="34" fillId="0" borderId="12" xfId="5" applyNumberFormat="1" applyFont="1" applyBorder="1" applyAlignment="1">
      <alignment horizontal="center" vertical="center"/>
    </xf>
    <xf numFmtId="0" fontId="10" fillId="0" borderId="0" xfId="0" quotePrefix="1" applyFont="1">
      <alignment vertical="center"/>
    </xf>
    <xf numFmtId="180" fontId="11" fillId="0" borderId="0" xfId="0" applyNumberFormat="1" applyFont="1">
      <alignment vertical="center"/>
    </xf>
    <xf numFmtId="0" fontId="38" fillId="0" borderId="0" xfId="178">
      <alignment vertical="center"/>
    </xf>
    <xf numFmtId="181" fontId="11" fillId="0" borderId="12" xfId="0" applyNumberFormat="1" applyFont="1" applyBorder="1">
      <alignment vertical="center"/>
    </xf>
  </cellXfs>
  <cellStyles count="180">
    <cellStyle name="20% - 강조색1 10" xfId="49" xr:uid="{00000000-0005-0000-0000-000000000000}"/>
    <cellStyle name="20% - 강조색1 11" xfId="50" xr:uid="{00000000-0005-0000-0000-000001000000}"/>
    <cellStyle name="20% - 강조색1 2" xfId="6" xr:uid="{00000000-0005-0000-0000-000002000000}"/>
    <cellStyle name="20% - 강조색1 3" xfId="51" xr:uid="{00000000-0005-0000-0000-000003000000}"/>
    <cellStyle name="20% - 강조색1 4" xfId="52" xr:uid="{00000000-0005-0000-0000-000004000000}"/>
    <cellStyle name="20% - 강조색1 5" xfId="53" xr:uid="{00000000-0005-0000-0000-000005000000}"/>
    <cellStyle name="20% - 강조색1 6" xfId="54" xr:uid="{00000000-0005-0000-0000-000006000000}"/>
    <cellStyle name="20% - 강조색1 7" xfId="55" xr:uid="{00000000-0005-0000-0000-000007000000}"/>
    <cellStyle name="20% - 강조색1 8" xfId="56" xr:uid="{00000000-0005-0000-0000-000008000000}"/>
    <cellStyle name="20% - 강조색1 9" xfId="57" xr:uid="{00000000-0005-0000-0000-000009000000}"/>
    <cellStyle name="20% - 강조색2 10" xfId="58" xr:uid="{00000000-0005-0000-0000-00000A000000}"/>
    <cellStyle name="20% - 강조색2 11" xfId="59" xr:uid="{00000000-0005-0000-0000-00000B000000}"/>
    <cellStyle name="20% - 강조색2 2" xfId="7" xr:uid="{00000000-0005-0000-0000-00000C000000}"/>
    <cellStyle name="20% - 강조색2 3" xfId="60" xr:uid="{00000000-0005-0000-0000-00000D000000}"/>
    <cellStyle name="20% - 강조색2 4" xfId="61" xr:uid="{00000000-0005-0000-0000-00000E000000}"/>
    <cellStyle name="20% - 강조색2 5" xfId="62" xr:uid="{00000000-0005-0000-0000-00000F000000}"/>
    <cellStyle name="20% - 강조색2 6" xfId="63" xr:uid="{00000000-0005-0000-0000-000010000000}"/>
    <cellStyle name="20% - 강조색2 7" xfId="64" xr:uid="{00000000-0005-0000-0000-000011000000}"/>
    <cellStyle name="20% - 강조색2 8" xfId="65" xr:uid="{00000000-0005-0000-0000-000012000000}"/>
    <cellStyle name="20% - 강조색2 9" xfId="66" xr:uid="{00000000-0005-0000-0000-000013000000}"/>
    <cellStyle name="20% - 강조색3 10" xfId="67" xr:uid="{00000000-0005-0000-0000-000014000000}"/>
    <cellStyle name="20% - 강조색3 11" xfId="68" xr:uid="{00000000-0005-0000-0000-000015000000}"/>
    <cellStyle name="20% - 강조색3 2" xfId="8" xr:uid="{00000000-0005-0000-0000-000016000000}"/>
    <cellStyle name="20% - 강조색3 3" xfId="69" xr:uid="{00000000-0005-0000-0000-000017000000}"/>
    <cellStyle name="20% - 강조색3 4" xfId="70" xr:uid="{00000000-0005-0000-0000-000018000000}"/>
    <cellStyle name="20% - 강조색3 5" xfId="71" xr:uid="{00000000-0005-0000-0000-000019000000}"/>
    <cellStyle name="20% - 강조색3 6" xfId="72" xr:uid="{00000000-0005-0000-0000-00001A000000}"/>
    <cellStyle name="20% - 강조색3 7" xfId="73" xr:uid="{00000000-0005-0000-0000-00001B000000}"/>
    <cellStyle name="20% - 강조색3 8" xfId="74" xr:uid="{00000000-0005-0000-0000-00001C000000}"/>
    <cellStyle name="20% - 강조색3 9" xfId="75" xr:uid="{00000000-0005-0000-0000-00001D000000}"/>
    <cellStyle name="20% - 강조색4 10" xfId="76" xr:uid="{00000000-0005-0000-0000-00001E000000}"/>
    <cellStyle name="20% - 강조색4 11" xfId="77" xr:uid="{00000000-0005-0000-0000-00001F000000}"/>
    <cellStyle name="20% - 강조색4 2" xfId="9" xr:uid="{00000000-0005-0000-0000-000020000000}"/>
    <cellStyle name="20% - 강조색4 3" xfId="78" xr:uid="{00000000-0005-0000-0000-000021000000}"/>
    <cellStyle name="20% - 강조색4 4" xfId="79" xr:uid="{00000000-0005-0000-0000-000022000000}"/>
    <cellStyle name="20% - 강조색4 5" xfId="80" xr:uid="{00000000-0005-0000-0000-000023000000}"/>
    <cellStyle name="20% - 강조색4 6" xfId="81" xr:uid="{00000000-0005-0000-0000-000024000000}"/>
    <cellStyle name="20% - 강조색4 7" xfId="82" xr:uid="{00000000-0005-0000-0000-000025000000}"/>
    <cellStyle name="20% - 강조색4 8" xfId="83" xr:uid="{00000000-0005-0000-0000-000026000000}"/>
    <cellStyle name="20% - 강조색4 9" xfId="84" xr:uid="{00000000-0005-0000-0000-000027000000}"/>
    <cellStyle name="20% - 강조색5 10" xfId="85" xr:uid="{00000000-0005-0000-0000-000028000000}"/>
    <cellStyle name="20% - 강조색5 11" xfId="86" xr:uid="{00000000-0005-0000-0000-000029000000}"/>
    <cellStyle name="20% - 강조색5 2" xfId="10" xr:uid="{00000000-0005-0000-0000-00002A000000}"/>
    <cellStyle name="20% - 강조색5 3" xfId="87" xr:uid="{00000000-0005-0000-0000-00002B000000}"/>
    <cellStyle name="20% - 강조색5 4" xfId="88" xr:uid="{00000000-0005-0000-0000-00002C000000}"/>
    <cellStyle name="20% - 강조색5 5" xfId="89" xr:uid="{00000000-0005-0000-0000-00002D000000}"/>
    <cellStyle name="20% - 강조색5 6" xfId="90" xr:uid="{00000000-0005-0000-0000-00002E000000}"/>
    <cellStyle name="20% - 강조색5 7" xfId="91" xr:uid="{00000000-0005-0000-0000-00002F000000}"/>
    <cellStyle name="20% - 강조색5 8" xfId="92" xr:uid="{00000000-0005-0000-0000-000030000000}"/>
    <cellStyle name="20% - 강조색5 9" xfId="93" xr:uid="{00000000-0005-0000-0000-000031000000}"/>
    <cellStyle name="20% - 강조색6 10" xfId="94" xr:uid="{00000000-0005-0000-0000-000032000000}"/>
    <cellStyle name="20% - 강조색6 11" xfId="95" xr:uid="{00000000-0005-0000-0000-000033000000}"/>
    <cellStyle name="20% - 강조색6 2" xfId="11" xr:uid="{00000000-0005-0000-0000-000034000000}"/>
    <cellStyle name="20% - 강조색6 3" xfId="96" xr:uid="{00000000-0005-0000-0000-000035000000}"/>
    <cellStyle name="20% - 강조색6 4" xfId="97" xr:uid="{00000000-0005-0000-0000-000036000000}"/>
    <cellStyle name="20% - 강조색6 5" xfId="98" xr:uid="{00000000-0005-0000-0000-000037000000}"/>
    <cellStyle name="20% - 강조색6 6" xfId="99" xr:uid="{00000000-0005-0000-0000-000038000000}"/>
    <cellStyle name="20% - 강조색6 7" xfId="100" xr:uid="{00000000-0005-0000-0000-000039000000}"/>
    <cellStyle name="20% - 강조색6 8" xfId="101" xr:uid="{00000000-0005-0000-0000-00003A000000}"/>
    <cellStyle name="20% - 강조색6 9" xfId="102" xr:uid="{00000000-0005-0000-0000-00003B000000}"/>
    <cellStyle name="40% - 강조색1 10" xfId="103" xr:uid="{00000000-0005-0000-0000-00003C000000}"/>
    <cellStyle name="40% - 강조색1 11" xfId="104" xr:uid="{00000000-0005-0000-0000-00003D000000}"/>
    <cellStyle name="40% - 강조색1 2" xfId="12" xr:uid="{00000000-0005-0000-0000-00003E000000}"/>
    <cellStyle name="40% - 강조색1 3" xfId="105" xr:uid="{00000000-0005-0000-0000-00003F000000}"/>
    <cellStyle name="40% - 강조색1 4" xfId="106" xr:uid="{00000000-0005-0000-0000-000040000000}"/>
    <cellStyle name="40% - 강조색1 5" xfId="107" xr:uid="{00000000-0005-0000-0000-000041000000}"/>
    <cellStyle name="40% - 강조색1 6" xfId="108" xr:uid="{00000000-0005-0000-0000-000042000000}"/>
    <cellStyle name="40% - 강조색1 7" xfId="109" xr:uid="{00000000-0005-0000-0000-000043000000}"/>
    <cellStyle name="40% - 강조색1 8" xfId="110" xr:uid="{00000000-0005-0000-0000-000044000000}"/>
    <cellStyle name="40% - 강조색1 9" xfId="111" xr:uid="{00000000-0005-0000-0000-000045000000}"/>
    <cellStyle name="40% - 강조색2 10" xfId="112" xr:uid="{00000000-0005-0000-0000-000046000000}"/>
    <cellStyle name="40% - 강조색2 11" xfId="113" xr:uid="{00000000-0005-0000-0000-000047000000}"/>
    <cellStyle name="40% - 강조색2 2" xfId="13" xr:uid="{00000000-0005-0000-0000-000048000000}"/>
    <cellStyle name="40% - 강조색2 3" xfId="114" xr:uid="{00000000-0005-0000-0000-000049000000}"/>
    <cellStyle name="40% - 강조색2 4" xfId="115" xr:uid="{00000000-0005-0000-0000-00004A000000}"/>
    <cellStyle name="40% - 강조색2 5" xfId="116" xr:uid="{00000000-0005-0000-0000-00004B000000}"/>
    <cellStyle name="40% - 강조색2 6" xfId="117" xr:uid="{00000000-0005-0000-0000-00004C000000}"/>
    <cellStyle name="40% - 강조색2 7" xfId="118" xr:uid="{00000000-0005-0000-0000-00004D000000}"/>
    <cellStyle name="40% - 강조색2 8" xfId="119" xr:uid="{00000000-0005-0000-0000-00004E000000}"/>
    <cellStyle name="40% - 강조색2 9" xfId="120" xr:uid="{00000000-0005-0000-0000-00004F000000}"/>
    <cellStyle name="40% - 강조색3 10" xfId="121" xr:uid="{00000000-0005-0000-0000-000050000000}"/>
    <cellStyle name="40% - 강조색3 11" xfId="122" xr:uid="{00000000-0005-0000-0000-000051000000}"/>
    <cellStyle name="40% - 강조색3 2" xfId="14" xr:uid="{00000000-0005-0000-0000-000052000000}"/>
    <cellStyle name="40% - 강조색3 3" xfId="123" xr:uid="{00000000-0005-0000-0000-000053000000}"/>
    <cellStyle name="40% - 강조색3 4" xfId="124" xr:uid="{00000000-0005-0000-0000-000054000000}"/>
    <cellStyle name="40% - 강조색3 5" xfId="125" xr:uid="{00000000-0005-0000-0000-000055000000}"/>
    <cellStyle name="40% - 강조색3 6" xfId="126" xr:uid="{00000000-0005-0000-0000-000056000000}"/>
    <cellStyle name="40% - 강조색3 7" xfId="127" xr:uid="{00000000-0005-0000-0000-000057000000}"/>
    <cellStyle name="40% - 강조색3 8" xfId="128" xr:uid="{00000000-0005-0000-0000-000058000000}"/>
    <cellStyle name="40% - 강조색3 9" xfId="129" xr:uid="{00000000-0005-0000-0000-000059000000}"/>
    <cellStyle name="40% - 강조색4 10" xfId="130" xr:uid="{00000000-0005-0000-0000-00005A000000}"/>
    <cellStyle name="40% - 강조색4 11" xfId="131" xr:uid="{00000000-0005-0000-0000-00005B000000}"/>
    <cellStyle name="40% - 강조색4 2" xfId="15" xr:uid="{00000000-0005-0000-0000-00005C000000}"/>
    <cellStyle name="40% - 강조색4 3" xfId="132" xr:uid="{00000000-0005-0000-0000-00005D000000}"/>
    <cellStyle name="40% - 강조색4 4" xfId="133" xr:uid="{00000000-0005-0000-0000-00005E000000}"/>
    <cellStyle name="40% - 강조색4 5" xfId="134" xr:uid="{00000000-0005-0000-0000-00005F000000}"/>
    <cellStyle name="40% - 강조색4 6" xfId="135" xr:uid="{00000000-0005-0000-0000-000060000000}"/>
    <cellStyle name="40% - 강조색4 7" xfId="136" xr:uid="{00000000-0005-0000-0000-000061000000}"/>
    <cellStyle name="40% - 강조색4 8" xfId="137" xr:uid="{00000000-0005-0000-0000-000062000000}"/>
    <cellStyle name="40% - 강조색4 9" xfId="138" xr:uid="{00000000-0005-0000-0000-000063000000}"/>
    <cellStyle name="40% - 강조색5 10" xfId="139" xr:uid="{00000000-0005-0000-0000-000064000000}"/>
    <cellStyle name="40% - 강조색5 11" xfId="140" xr:uid="{00000000-0005-0000-0000-000065000000}"/>
    <cellStyle name="40% - 강조색5 2" xfId="16" xr:uid="{00000000-0005-0000-0000-000066000000}"/>
    <cellStyle name="40% - 강조색5 3" xfId="141" xr:uid="{00000000-0005-0000-0000-000067000000}"/>
    <cellStyle name="40% - 강조색5 4" xfId="142" xr:uid="{00000000-0005-0000-0000-000068000000}"/>
    <cellStyle name="40% - 강조색5 5" xfId="143" xr:uid="{00000000-0005-0000-0000-000069000000}"/>
    <cellStyle name="40% - 강조색5 6" xfId="144" xr:uid="{00000000-0005-0000-0000-00006A000000}"/>
    <cellStyle name="40% - 강조색5 7" xfId="145" xr:uid="{00000000-0005-0000-0000-00006B000000}"/>
    <cellStyle name="40% - 강조색5 8" xfId="146" xr:uid="{00000000-0005-0000-0000-00006C000000}"/>
    <cellStyle name="40% - 강조색5 9" xfId="147" xr:uid="{00000000-0005-0000-0000-00006D000000}"/>
    <cellStyle name="40% - 강조색6 10" xfId="148" xr:uid="{00000000-0005-0000-0000-00006E000000}"/>
    <cellStyle name="40% - 강조색6 11" xfId="149" xr:uid="{00000000-0005-0000-0000-00006F000000}"/>
    <cellStyle name="40% - 강조색6 2" xfId="17" xr:uid="{00000000-0005-0000-0000-000070000000}"/>
    <cellStyle name="40% - 강조색6 3" xfId="150" xr:uid="{00000000-0005-0000-0000-000071000000}"/>
    <cellStyle name="40% - 강조색6 4" xfId="151" xr:uid="{00000000-0005-0000-0000-000072000000}"/>
    <cellStyle name="40% - 강조색6 5" xfId="152" xr:uid="{00000000-0005-0000-0000-000073000000}"/>
    <cellStyle name="40% - 강조색6 6" xfId="153" xr:uid="{00000000-0005-0000-0000-000074000000}"/>
    <cellStyle name="40% - 강조색6 7" xfId="154" xr:uid="{00000000-0005-0000-0000-000075000000}"/>
    <cellStyle name="40% - 강조색6 8" xfId="155" xr:uid="{00000000-0005-0000-0000-000076000000}"/>
    <cellStyle name="40% - 강조색6 9" xfId="156" xr:uid="{00000000-0005-0000-0000-000077000000}"/>
    <cellStyle name="60% - 강조색1 2" xfId="18" xr:uid="{00000000-0005-0000-0000-000078000000}"/>
    <cellStyle name="60% - 강조색2 2" xfId="19" xr:uid="{00000000-0005-0000-0000-000079000000}"/>
    <cellStyle name="60% - 강조색3" xfId="2" builtinId="40"/>
    <cellStyle name="60% - 강조색3 2" xfId="20" xr:uid="{00000000-0005-0000-0000-00007A000000}"/>
    <cellStyle name="60% - 강조색4 2" xfId="21" xr:uid="{00000000-0005-0000-0000-00007B000000}"/>
    <cellStyle name="60% - 강조색5 2" xfId="22" xr:uid="{00000000-0005-0000-0000-00007C000000}"/>
    <cellStyle name="60% - 강조색6 2" xfId="23" xr:uid="{00000000-0005-0000-0000-00007D000000}"/>
    <cellStyle name="강조색1 2" xfId="24" xr:uid="{00000000-0005-0000-0000-00007E000000}"/>
    <cellStyle name="강조색2 2" xfId="25" xr:uid="{00000000-0005-0000-0000-00007F000000}"/>
    <cellStyle name="강조색3 2" xfId="26" xr:uid="{00000000-0005-0000-0000-000080000000}"/>
    <cellStyle name="강조색4 2" xfId="27" xr:uid="{00000000-0005-0000-0000-000081000000}"/>
    <cellStyle name="강조색5 2" xfId="28" xr:uid="{00000000-0005-0000-0000-000082000000}"/>
    <cellStyle name="강조색6 2" xfId="29" xr:uid="{00000000-0005-0000-0000-000083000000}"/>
    <cellStyle name="경고문 2" xfId="30" xr:uid="{00000000-0005-0000-0000-000084000000}"/>
    <cellStyle name="계산 2" xfId="31" xr:uid="{00000000-0005-0000-0000-000085000000}"/>
    <cellStyle name="나쁨 2" xfId="32" xr:uid="{00000000-0005-0000-0000-000086000000}"/>
    <cellStyle name="메모 10" xfId="157" xr:uid="{00000000-0005-0000-0000-000087000000}"/>
    <cellStyle name="메모 11" xfId="158" xr:uid="{00000000-0005-0000-0000-000088000000}"/>
    <cellStyle name="메모 12" xfId="159" xr:uid="{00000000-0005-0000-0000-000089000000}"/>
    <cellStyle name="메모 2" xfId="33" xr:uid="{00000000-0005-0000-0000-00008A000000}"/>
    <cellStyle name="메모 3" xfId="160" xr:uid="{00000000-0005-0000-0000-00008B000000}"/>
    <cellStyle name="메모 4" xfId="161" xr:uid="{00000000-0005-0000-0000-00008C000000}"/>
    <cellStyle name="메모 5" xfId="162" xr:uid="{00000000-0005-0000-0000-00008D000000}"/>
    <cellStyle name="메모 6" xfId="163" xr:uid="{00000000-0005-0000-0000-00008E000000}"/>
    <cellStyle name="메모 7" xfId="164" xr:uid="{00000000-0005-0000-0000-00008F000000}"/>
    <cellStyle name="메모 8" xfId="165" xr:uid="{00000000-0005-0000-0000-000090000000}"/>
    <cellStyle name="메모 9" xfId="166" xr:uid="{00000000-0005-0000-0000-000091000000}"/>
    <cellStyle name="백분율" xfId="4" builtinId="5"/>
    <cellStyle name="보통 2" xfId="34" xr:uid="{00000000-0005-0000-0000-000092000000}"/>
    <cellStyle name="설명 텍스트 2" xfId="35" xr:uid="{00000000-0005-0000-0000-000093000000}"/>
    <cellStyle name="셀 확인 2" xfId="36" xr:uid="{00000000-0005-0000-0000-000094000000}"/>
    <cellStyle name="쉼표 [0]" xfId="3" builtinId="6"/>
    <cellStyle name="쉼표 [0] 2" xfId="37" xr:uid="{00000000-0005-0000-0000-0000C4000000}"/>
    <cellStyle name="쉼표 [0] 3" xfId="177" xr:uid="{00000000-0005-0000-0000-0000DB000000}"/>
    <cellStyle name="쉼표 [0] 4" xfId="179" xr:uid="{00000000-0005-0000-0000-0000DE000000}"/>
    <cellStyle name="연결된 셀 2" xfId="38" xr:uid="{00000000-0005-0000-0000-000096000000}"/>
    <cellStyle name="요약 2" xfId="39" xr:uid="{00000000-0005-0000-0000-000097000000}"/>
    <cellStyle name="입력 2" xfId="40" xr:uid="{00000000-0005-0000-0000-000098000000}"/>
    <cellStyle name="제목 1 2" xfId="41" xr:uid="{00000000-0005-0000-0000-000099000000}"/>
    <cellStyle name="제목 2 2" xfId="42" xr:uid="{00000000-0005-0000-0000-00009A000000}"/>
    <cellStyle name="제목 3 2" xfId="43" xr:uid="{00000000-0005-0000-0000-00009B000000}"/>
    <cellStyle name="제목 4 2" xfId="44" xr:uid="{00000000-0005-0000-0000-00009C000000}"/>
    <cellStyle name="제목 5" xfId="45" xr:uid="{00000000-0005-0000-0000-00009D000000}"/>
    <cellStyle name="좋음" xfId="1" builtinId="26"/>
    <cellStyle name="좋음 2" xfId="46" xr:uid="{00000000-0005-0000-0000-00009E000000}"/>
    <cellStyle name="출력 2" xfId="47" xr:uid="{00000000-0005-0000-0000-00009F000000}"/>
    <cellStyle name="표준" xfId="0" builtinId="0"/>
    <cellStyle name="표준 10" xfId="167" xr:uid="{00000000-0005-0000-0000-0000A1000000}"/>
    <cellStyle name="표준 11" xfId="168" xr:uid="{00000000-0005-0000-0000-0000A2000000}"/>
    <cellStyle name="표준 12" xfId="169" xr:uid="{00000000-0005-0000-0000-0000A3000000}"/>
    <cellStyle name="표준 13" xfId="5" xr:uid="{00000000-0005-0000-0000-0000CF000000}"/>
    <cellStyle name="표준 2" xfId="170" xr:uid="{00000000-0005-0000-0000-0000A4000000}"/>
    <cellStyle name="표준 3" xfId="48" xr:uid="{00000000-0005-0000-0000-0000A5000000}"/>
    <cellStyle name="표준 4" xfId="171" xr:uid="{00000000-0005-0000-0000-0000A6000000}"/>
    <cellStyle name="표준 5" xfId="172" xr:uid="{00000000-0005-0000-0000-0000A7000000}"/>
    <cellStyle name="표준 6" xfId="173" xr:uid="{00000000-0005-0000-0000-0000A8000000}"/>
    <cellStyle name="표준 7" xfId="174" xr:uid="{00000000-0005-0000-0000-0000A9000000}"/>
    <cellStyle name="표준 8" xfId="175" xr:uid="{00000000-0005-0000-0000-0000AA000000}"/>
    <cellStyle name="표준 9" xfId="176" xr:uid="{00000000-0005-0000-0000-0000AB000000}"/>
    <cellStyle name="하이퍼링크" xfId="178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연도별 매출액</a:t>
            </a:r>
            <a:r>
              <a:rPr lang="en-US" altLang="ko-KR"/>
              <a:t>, </a:t>
            </a:r>
            <a:r>
              <a:rPr lang="ko-KR" altLang="en-US"/>
              <a:t>영업이익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data'!$B$29</c:f>
              <c:strCache>
                <c:ptCount val="1"/>
                <c:pt idx="0">
                  <c:v>매출액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data'!$C$29:$H$29</c:f>
              <c:numCache>
                <c:formatCode>#,##0</c:formatCode>
                <c:ptCount val="6"/>
                <c:pt idx="0">
                  <c:v>642.80679999999995</c:v>
                </c:pt>
                <c:pt idx="1">
                  <c:v>838.71640000000002</c:v>
                </c:pt>
                <c:pt idx="2">
                  <c:v>1087.4592</c:v>
                </c:pt>
                <c:pt idx="3">
                  <c:v>1540.829</c:v>
                </c:pt>
                <c:pt idx="4">
                  <c:v>1947.5863999999999</c:v>
                </c:pt>
                <c:pt idx="5">
                  <c:v>2610.1091000000001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149-4B58-9C6A-B2A052355ABB}"/>
            </c:ext>
          </c:extLst>
        </c:ser>
        <c:ser>
          <c:idx val="1"/>
          <c:order val="1"/>
          <c:tx>
            <c:strRef>
              <c:f>'raw data'!$B$49</c:f>
              <c:strCache>
                <c:ptCount val="1"/>
                <c:pt idx="0">
                  <c:v>영업이익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data'!$C$49:$H$49</c:f>
              <c:numCache>
                <c:formatCode>#,##0</c:formatCode>
                <c:ptCount val="6"/>
                <c:pt idx="0">
                  <c:v>87.044399999999996</c:v>
                </c:pt>
                <c:pt idx="1">
                  <c:v>190.62360000000001</c:v>
                </c:pt>
                <c:pt idx="2">
                  <c:v>334.25869999999998</c:v>
                </c:pt>
                <c:pt idx="3">
                  <c:v>524.88900000000001</c:v>
                </c:pt>
                <c:pt idx="4">
                  <c:v>659.16150000000005</c:v>
                </c:pt>
                <c:pt idx="5">
                  <c:v>922.5779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149-4B58-9C6A-B2A052355A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30711088"/>
        <c:axId val="543907056"/>
      </c:barChart>
      <c:dateAx>
        <c:axId val="530711088"/>
        <c:scaling>
          <c:orientation val="minMax"/>
        </c:scaling>
        <c:delete val="0"/>
        <c:axPos val="b"/>
        <c:numFmt formatCode="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43907056"/>
        <c:crosses val="autoZero"/>
        <c:auto val="1"/>
        <c:lblOffset val="100"/>
        <c:baseTimeUnit val="years"/>
      </c:dateAx>
      <c:valAx>
        <c:axId val="543907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307110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'raw data'!$J$43</c:f>
              <c:strCache>
                <c:ptCount val="1"/>
                <c:pt idx="0">
                  <c:v>화장품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8.4309055118110238E-2"/>
                  <c:y val="0.2002952755905511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'raw data'!$K$40:$AC$40</c:f>
              <c:numCache>
                <c:formatCode>#,##0</c:formatCode>
                <c:ptCount val="19"/>
                <c:pt idx="1">
                  <c:v>88.08</c:v>
                </c:pt>
                <c:pt idx="2">
                  <c:v>119.63</c:v>
                </c:pt>
                <c:pt idx="3">
                  <c:v>145.38</c:v>
                </c:pt>
                <c:pt idx="4">
                  <c:v>146.72</c:v>
                </c:pt>
                <c:pt idx="5">
                  <c:v>172.28</c:v>
                </c:pt>
                <c:pt idx="6">
                  <c:v>181.4</c:v>
                </c:pt>
                <c:pt idx="7">
                  <c:v>192.76</c:v>
                </c:pt>
                <c:pt idx="8">
                  <c:v>216.1</c:v>
                </c:pt>
                <c:pt idx="9">
                  <c:v>226.67</c:v>
                </c:pt>
                <c:pt idx="10">
                  <c:v>245.27</c:v>
                </c:pt>
                <c:pt idx="11">
                  <c:v>228.93</c:v>
                </c:pt>
                <c:pt idx="12">
                  <c:v>319.39</c:v>
                </c:pt>
                <c:pt idx="13">
                  <c:v>301.7</c:v>
                </c:pt>
                <c:pt idx="14">
                  <c:v>346.36</c:v>
                </c:pt>
                <c:pt idx="15">
                  <c:v>345.17</c:v>
                </c:pt>
                <c:pt idx="16">
                  <c:v>368.18</c:v>
                </c:pt>
                <c:pt idx="17">
                  <c:v>383.69</c:v>
                </c:pt>
                <c:pt idx="18">
                  <c:v>429.82</c:v>
                </c:pt>
              </c:numCache>
            </c:numRef>
          </c:xVal>
          <c:yVal>
            <c:numRef>
              <c:f>'raw data'!$K$43:$AC$43</c:f>
              <c:numCache>
                <c:formatCode>#,##0</c:formatCode>
                <c:ptCount val="19"/>
                <c:pt idx="1">
                  <c:v>24.24</c:v>
                </c:pt>
                <c:pt idx="2">
                  <c:v>43.67</c:v>
                </c:pt>
                <c:pt idx="3">
                  <c:v>44.83</c:v>
                </c:pt>
                <c:pt idx="4">
                  <c:v>54.79</c:v>
                </c:pt>
                <c:pt idx="5">
                  <c:v>50.64</c:v>
                </c:pt>
                <c:pt idx="6">
                  <c:v>77.41</c:v>
                </c:pt>
                <c:pt idx="7">
                  <c:v>71.23</c:v>
                </c:pt>
                <c:pt idx="8">
                  <c:v>72.37</c:v>
                </c:pt>
                <c:pt idx="9">
                  <c:v>88.71</c:v>
                </c:pt>
                <c:pt idx="10">
                  <c:v>100.08</c:v>
                </c:pt>
                <c:pt idx="11">
                  <c:v>105.9</c:v>
                </c:pt>
                <c:pt idx="12">
                  <c:v>89.56</c:v>
                </c:pt>
                <c:pt idx="13">
                  <c:v>109.97</c:v>
                </c:pt>
                <c:pt idx="14">
                  <c:v>168.42</c:v>
                </c:pt>
                <c:pt idx="15">
                  <c:v>168.57</c:v>
                </c:pt>
                <c:pt idx="16">
                  <c:v>153.38999999999999</c:v>
                </c:pt>
                <c:pt idx="17">
                  <c:v>177.19</c:v>
                </c:pt>
                <c:pt idx="18">
                  <c:v>198.84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60A-4632-A085-15E8AB9FF6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37471312"/>
        <c:axId val="1329397104"/>
      </c:scatterChart>
      <c:valAx>
        <c:axId val="13374713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/>
                  <a:t>의료기기 매출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9397104"/>
        <c:crosses val="autoZero"/>
        <c:crossBetween val="midCat"/>
      </c:valAx>
      <c:valAx>
        <c:axId val="1329397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/>
                  <a:t>화장품 매출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374713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2024</a:t>
            </a:r>
            <a:r>
              <a:rPr lang="ko-KR" altLang="en-US"/>
              <a:t>년 수출액 데이터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data'!$B$86</c:f>
              <c:strCache>
                <c:ptCount val="1"/>
                <c:pt idx="0">
                  <c:v>2024년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'raw data'!$D$82:$R$82</c:f>
              <c:strCache>
                <c:ptCount val="15"/>
                <c:pt idx="0">
                  <c:v>중국</c:v>
                </c:pt>
                <c:pt idx="1">
                  <c:v>싱가포르</c:v>
                </c:pt>
                <c:pt idx="2">
                  <c:v>인도네시아</c:v>
                </c:pt>
                <c:pt idx="3">
                  <c:v>태국</c:v>
                </c:pt>
                <c:pt idx="4">
                  <c:v>일본</c:v>
                </c:pt>
                <c:pt idx="5">
                  <c:v>베트남</c:v>
                </c:pt>
                <c:pt idx="6">
                  <c:v>카자흐스탄</c:v>
                </c:pt>
                <c:pt idx="7">
                  <c:v>UAE</c:v>
                </c:pt>
                <c:pt idx="8">
                  <c:v>말레이시아</c:v>
                </c:pt>
                <c:pt idx="9">
                  <c:v>홍콩</c:v>
                </c:pt>
                <c:pt idx="10">
                  <c:v>미국</c:v>
                </c:pt>
                <c:pt idx="11">
                  <c:v>멕시코</c:v>
                </c:pt>
                <c:pt idx="12">
                  <c:v>영국</c:v>
                </c:pt>
                <c:pt idx="13">
                  <c:v>대만</c:v>
                </c:pt>
                <c:pt idx="14">
                  <c:v>필리핀</c:v>
                </c:pt>
              </c:strCache>
            </c:strRef>
          </c:cat>
          <c:val>
            <c:numRef>
              <c:f>'raw data'!$D$86:$R$86</c:f>
              <c:numCache>
                <c:formatCode>#,##0</c:formatCode>
                <c:ptCount val="15"/>
                <c:pt idx="0">
                  <c:v>4809004</c:v>
                </c:pt>
                <c:pt idx="1">
                  <c:v>4064045</c:v>
                </c:pt>
                <c:pt idx="2">
                  <c:v>3748520</c:v>
                </c:pt>
                <c:pt idx="3">
                  <c:v>2212867</c:v>
                </c:pt>
                <c:pt idx="4">
                  <c:v>2954165</c:v>
                </c:pt>
                <c:pt idx="5">
                  <c:v>584766</c:v>
                </c:pt>
                <c:pt idx="6">
                  <c:v>519883</c:v>
                </c:pt>
                <c:pt idx="7">
                  <c:v>96000</c:v>
                </c:pt>
                <c:pt idx="8">
                  <c:v>84916</c:v>
                </c:pt>
                <c:pt idx="9">
                  <c:v>68814</c:v>
                </c:pt>
                <c:pt idx="10">
                  <c:v>429440</c:v>
                </c:pt>
                <c:pt idx="11">
                  <c:v>29360</c:v>
                </c:pt>
                <c:pt idx="12">
                  <c:v>12750</c:v>
                </c:pt>
                <c:pt idx="13">
                  <c:v>139433</c:v>
                </c:pt>
                <c:pt idx="14">
                  <c:v>979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38C-4E71-9E1C-468899FCB9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52638800"/>
        <c:axId val="592198464"/>
      </c:barChart>
      <c:catAx>
        <c:axId val="752638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92198464"/>
        <c:crosses val="autoZero"/>
        <c:auto val="1"/>
        <c:lblAlgn val="ctr"/>
        <c:lblOffset val="100"/>
        <c:noMultiLvlLbl val="0"/>
      </c:catAx>
      <c:valAx>
        <c:axId val="5921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526388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data'!$G$82</c:f>
              <c:strCache>
                <c:ptCount val="1"/>
                <c:pt idx="0">
                  <c:v>태국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'raw data'!$B$106:$B$131</c:f>
              <c:strCache>
                <c:ptCount val="26"/>
                <c:pt idx="0">
                  <c:v>2022년 08월</c:v>
                </c:pt>
                <c:pt idx="1">
                  <c:v>2022년 09월</c:v>
                </c:pt>
                <c:pt idx="2">
                  <c:v>2022년 10월</c:v>
                </c:pt>
                <c:pt idx="3">
                  <c:v>2022년 11월</c:v>
                </c:pt>
                <c:pt idx="4">
                  <c:v>2022년 12월</c:v>
                </c:pt>
                <c:pt idx="5">
                  <c:v>2023년 01월</c:v>
                </c:pt>
                <c:pt idx="6">
                  <c:v>2023년 02월</c:v>
                </c:pt>
                <c:pt idx="7">
                  <c:v>2023년 03월</c:v>
                </c:pt>
                <c:pt idx="8">
                  <c:v>2023년 04월</c:v>
                </c:pt>
                <c:pt idx="9">
                  <c:v>2023년 05월</c:v>
                </c:pt>
                <c:pt idx="10">
                  <c:v>2023년 06월</c:v>
                </c:pt>
                <c:pt idx="11">
                  <c:v>2023년 07월</c:v>
                </c:pt>
                <c:pt idx="12">
                  <c:v>2023년 08월</c:v>
                </c:pt>
                <c:pt idx="13">
                  <c:v>2023년 09월</c:v>
                </c:pt>
                <c:pt idx="14">
                  <c:v>2023년 10월</c:v>
                </c:pt>
                <c:pt idx="15">
                  <c:v>2023년 11월</c:v>
                </c:pt>
                <c:pt idx="16">
                  <c:v>2023년 12월</c:v>
                </c:pt>
                <c:pt idx="17">
                  <c:v>2024년 1월</c:v>
                </c:pt>
                <c:pt idx="18">
                  <c:v>2024년 2월</c:v>
                </c:pt>
                <c:pt idx="19">
                  <c:v>2024년 3월</c:v>
                </c:pt>
                <c:pt idx="20">
                  <c:v>2024년 4월</c:v>
                </c:pt>
                <c:pt idx="21">
                  <c:v>2024년 5월</c:v>
                </c:pt>
                <c:pt idx="22">
                  <c:v>2024년 6월</c:v>
                </c:pt>
                <c:pt idx="23">
                  <c:v>2024년 7월</c:v>
                </c:pt>
                <c:pt idx="24">
                  <c:v>2024년 8월</c:v>
                </c:pt>
                <c:pt idx="25">
                  <c:v>2024년 9월</c:v>
                </c:pt>
              </c:strCache>
            </c:strRef>
          </c:cat>
          <c:val>
            <c:numRef>
              <c:f>'raw data'!$G$106:$G$131</c:f>
              <c:numCache>
                <c:formatCode>#,##0</c:formatCode>
                <c:ptCount val="26"/>
                <c:pt idx="0">
                  <c:v>31000</c:v>
                </c:pt>
                <c:pt idx="1">
                  <c:v>181750</c:v>
                </c:pt>
                <c:pt idx="2">
                  <c:v>156400</c:v>
                </c:pt>
                <c:pt idx="3">
                  <c:v>495600</c:v>
                </c:pt>
                <c:pt idx="4">
                  <c:v>157035</c:v>
                </c:pt>
                <c:pt idx="5">
                  <c:v>886988</c:v>
                </c:pt>
                <c:pt idx="6">
                  <c:v>1212760</c:v>
                </c:pt>
                <c:pt idx="7">
                  <c:v>1570800</c:v>
                </c:pt>
                <c:pt idx="8">
                  <c:v>1440160</c:v>
                </c:pt>
                <c:pt idx="9">
                  <c:v>1217500</c:v>
                </c:pt>
                <c:pt idx="10">
                  <c:v>511220</c:v>
                </c:pt>
                <c:pt idx="11">
                  <c:v>307000</c:v>
                </c:pt>
                <c:pt idx="12">
                  <c:v>397350</c:v>
                </c:pt>
                <c:pt idx="13">
                  <c:v>151500</c:v>
                </c:pt>
                <c:pt idx="14">
                  <c:v>307000</c:v>
                </c:pt>
                <c:pt idx="15">
                  <c:v>130400</c:v>
                </c:pt>
                <c:pt idx="16">
                  <c:v>301905</c:v>
                </c:pt>
                <c:pt idx="17">
                  <c:v>297000</c:v>
                </c:pt>
                <c:pt idx="18">
                  <c:v>326570</c:v>
                </c:pt>
                <c:pt idx="19">
                  <c:v>231600</c:v>
                </c:pt>
                <c:pt idx="20">
                  <c:v>161000</c:v>
                </c:pt>
                <c:pt idx="21">
                  <c:v>219420</c:v>
                </c:pt>
                <c:pt idx="22">
                  <c:v>168880</c:v>
                </c:pt>
                <c:pt idx="23">
                  <c:v>101376</c:v>
                </c:pt>
                <c:pt idx="24">
                  <c:v>284896</c:v>
                </c:pt>
                <c:pt idx="25">
                  <c:v>199465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AAE-4802-9EE0-A7CD1138B0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94679168"/>
        <c:axId val="920758656"/>
      </c:barChart>
      <c:catAx>
        <c:axId val="894679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920758656"/>
        <c:crosses val="autoZero"/>
        <c:auto val="1"/>
        <c:lblAlgn val="ctr"/>
        <c:lblOffset val="100"/>
        <c:noMultiLvlLbl val="0"/>
      </c:catAx>
      <c:valAx>
        <c:axId val="920758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946791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data'!$F$82</c:f>
              <c:strCache>
                <c:ptCount val="1"/>
                <c:pt idx="0">
                  <c:v>인도네시아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'raw data'!$B$123:$B$131</c:f>
              <c:numCache>
                <c:formatCode>yyyy"년"\ m"월";@</c:formatCode>
                <c:ptCount val="9"/>
                <c:pt idx="0">
                  <c:v>45292</c:v>
                </c:pt>
                <c:pt idx="1">
                  <c:v>45323</c:v>
                </c:pt>
                <c:pt idx="2">
                  <c:v>45352</c:v>
                </c:pt>
                <c:pt idx="3">
                  <c:v>45383</c:v>
                </c:pt>
                <c:pt idx="4">
                  <c:v>45413</c:v>
                </c:pt>
                <c:pt idx="5">
                  <c:v>45444</c:v>
                </c:pt>
                <c:pt idx="6">
                  <c:v>45474</c:v>
                </c:pt>
                <c:pt idx="7">
                  <c:v>45505</c:v>
                </c:pt>
                <c:pt idx="8">
                  <c:v>45536</c:v>
                </c:pt>
              </c:numCache>
            </c:numRef>
          </c:cat>
          <c:val>
            <c:numRef>
              <c:f>'raw data'!$F$123:$F$131</c:f>
              <c:numCache>
                <c:formatCode>#,##0</c:formatCode>
                <c:ptCount val="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204000</c:v>
                </c:pt>
                <c:pt idx="6">
                  <c:v>793000</c:v>
                </c:pt>
                <c:pt idx="7">
                  <c:v>395800</c:v>
                </c:pt>
                <c:pt idx="8">
                  <c:v>766600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8AF-4068-99CA-42C8E41809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29413632"/>
        <c:axId val="747557376"/>
      </c:barChart>
      <c:dateAx>
        <c:axId val="929413632"/>
        <c:scaling>
          <c:orientation val="minMax"/>
        </c:scaling>
        <c:delete val="0"/>
        <c:axPos val="b"/>
        <c:numFmt formatCode="yyyy&quot;년&quot;\ m&quot;월&quot;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47557376"/>
        <c:crosses val="autoZero"/>
        <c:auto val="1"/>
        <c:lblOffset val="100"/>
        <c:baseTimeUnit val="months"/>
      </c:dateAx>
      <c:valAx>
        <c:axId val="747557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929413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data'!$E$82</c:f>
              <c:strCache>
                <c:ptCount val="1"/>
                <c:pt idx="0">
                  <c:v>싱가포르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'raw data'!$B$118:$B$131</c:f>
              <c:strCache>
                <c:ptCount val="14"/>
                <c:pt idx="0">
                  <c:v>2023년 08월</c:v>
                </c:pt>
                <c:pt idx="1">
                  <c:v>2023년 09월</c:v>
                </c:pt>
                <c:pt idx="2">
                  <c:v>2023년 10월</c:v>
                </c:pt>
                <c:pt idx="3">
                  <c:v>2023년 11월</c:v>
                </c:pt>
                <c:pt idx="4">
                  <c:v>2023년 12월</c:v>
                </c:pt>
                <c:pt idx="5">
                  <c:v>2024년 1월</c:v>
                </c:pt>
                <c:pt idx="6">
                  <c:v>2024년 2월</c:v>
                </c:pt>
                <c:pt idx="7">
                  <c:v>2024년 3월</c:v>
                </c:pt>
                <c:pt idx="8">
                  <c:v>2024년 4월</c:v>
                </c:pt>
                <c:pt idx="9">
                  <c:v>2024년 5월</c:v>
                </c:pt>
                <c:pt idx="10">
                  <c:v>2024년 6월</c:v>
                </c:pt>
                <c:pt idx="11">
                  <c:v>2024년 7월</c:v>
                </c:pt>
                <c:pt idx="12">
                  <c:v>2024년 8월</c:v>
                </c:pt>
                <c:pt idx="13">
                  <c:v>2024년 9월</c:v>
                </c:pt>
              </c:strCache>
            </c:strRef>
          </c:cat>
          <c:val>
            <c:numRef>
              <c:f>'raw data'!$E$118:$E$131</c:f>
              <c:numCache>
                <c:formatCode>#,##0</c:formatCode>
                <c:ptCount val="14"/>
                <c:pt idx="0">
                  <c:v>169900</c:v>
                </c:pt>
                <c:pt idx="1">
                  <c:v>114350</c:v>
                </c:pt>
                <c:pt idx="2">
                  <c:v>153000</c:v>
                </c:pt>
                <c:pt idx="3">
                  <c:v>81850</c:v>
                </c:pt>
                <c:pt idx="4">
                  <c:v>103026</c:v>
                </c:pt>
                <c:pt idx="5">
                  <c:v>165265</c:v>
                </c:pt>
                <c:pt idx="6">
                  <c:v>60400</c:v>
                </c:pt>
                <c:pt idx="7">
                  <c:v>128700</c:v>
                </c:pt>
                <c:pt idx="8">
                  <c:v>109218</c:v>
                </c:pt>
                <c:pt idx="9">
                  <c:v>110750</c:v>
                </c:pt>
                <c:pt idx="10">
                  <c:v>900500</c:v>
                </c:pt>
                <c:pt idx="11">
                  <c:v>363400</c:v>
                </c:pt>
                <c:pt idx="12">
                  <c:v>749210</c:v>
                </c:pt>
                <c:pt idx="13">
                  <c:v>408248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2CA-4461-9DF8-1B335934BF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52545376"/>
        <c:axId val="747536576"/>
      </c:barChart>
      <c:catAx>
        <c:axId val="7525453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47536576"/>
        <c:crosses val="autoZero"/>
        <c:auto val="1"/>
        <c:lblAlgn val="ctr"/>
        <c:lblOffset val="100"/>
        <c:noMultiLvlLbl val="0"/>
      </c:catAx>
      <c:valAx>
        <c:axId val="747536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525453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data'!$H$82</c:f>
              <c:strCache>
                <c:ptCount val="1"/>
                <c:pt idx="0">
                  <c:v>일본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'raw data'!$B$113:$B$131</c:f>
              <c:strCache>
                <c:ptCount val="19"/>
                <c:pt idx="0">
                  <c:v>2023년 03월</c:v>
                </c:pt>
                <c:pt idx="1">
                  <c:v>2023년 04월</c:v>
                </c:pt>
                <c:pt idx="2">
                  <c:v>2023년 05월</c:v>
                </c:pt>
                <c:pt idx="3">
                  <c:v>2023년 06월</c:v>
                </c:pt>
                <c:pt idx="4">
                  <c:v>2023년 07월</c:v>
                </c:pt>
                <c:pt idx="5">
                  <c:v>2023년 08월</c:v>
                </c:pt>
                <c:pt idx="6">
                  <c:v>2023년 09월</c:v>
                </c:pt>
                <c:pt idx="7">
                  <c:v>2023년 10월</c:v>
                </c:pt>
                <c:pt idx="8">
                  <c:v>2023년 11월</c:v>
                </c:pt>
                <c:pt idx="9">
                  <c:v>2023년 12월</c:v>
                </c:pt>
                <c:pt idx="10">
                  <c:v>2024년 1월</c:v>
                </c:pt>
                <c:pt idx="11">
                  <c:v>2024년 2월</c:v>
                </c:pt>
                <c:pt idx="12">
                  <c:v>2024년 3월</c:v>
                </c:pt>
                <c:pt idx="13">
                  <c:v>2024년 4월</c:v>
                </c:pt>
                <c:pt idx="14">
                  <c:v>2024년 5월</c:v>
                </c:pt>
                <c:pt idx="15">
                  <c:v>2024년 6월</c:v>
                </c:pt>
                <c:pt idx="16">
                  <c:v>2024년 7월</c:v>
                </c:pt>
                <c:pt idx="17">
                  <c:v>2024년 8월</c:v>
                </c:pt>
                <c:pt idx="18">
                  <c:v>2024년 9월</c:v>
                </c:pt>
              </c:strCache>
            </c:strRef>
          </c:cat>
          <c:val>
            <c:numRef>
              <c:f>'raw data'!$H$113:$H$131</c:f>
              <c:numCache>
                <c:formatCode>#,##0</c:formatCode>
                <c:ptCount val="19"/>
                <c:pt idx="0">
                  <c:v>86599</c:v>
                </c:pt>
                <c:pt idx="1">
                  <c:v>0</c:v>
                </c:pt>
                <c:pt idx="2">
                  <c:v>84884</c:v>
                </c:pt>
                <c:pt idx="3">
                  <c:v>392930</c:v>
                </c:pt>
                <c:pt idx="4">
                  <c:v>0</c:v>
                </c:pt>
                <c:pt idx="5">
                  <c:v>218833</c:v>
                </c:pt>
                <c:pt idx="6">
                  <c:v>679833</c:v>
                </c:pt>
                <c:pt idx="7">
                  <c:v>371992</c:v>
                </c:pt>
                <c:pt idx="8">
                  <c:v>25727</c:v>
                </c:pt>
                <c:pt idx="9">
                  <c:v>90763</c:v>
                </c:pt>
                <c:pt idx="10">
                  <c:v>0</c:v>
                </c:pt>
                <c:pt idx="11">
                  <c:v>146576</c:v>
                </c:pt>
                <c:pt idx="12">
                  <c:v>140462</c:v>
                </c:pt>
                <c:pt idx="13">
                  <c:v>468135</c:v>
                </c:pt>
                <c:pt idx="14">
                  <c:v>34179</c:v>
                </c:pt>
                <c:pt idx="15">
                  <c:v>212194</c:v>
                </c:pt>
                <c:pt idx="16">
                  <c:v>750405</c:v>
                </c:pt>
                <c:pt idx="17">
                  <c:v>54701</c:v>
                </c:pt>
                <c:pt idx="18">
                  <c:v>39185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73D-41FD-88E3-8D9E7742F1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52543776"/>
        <c:axId val="747541568"/>
      </c:barChart>
      <c:catAx>
        <c:axId val="7525437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47541568"/>
        <c:crosses val="autoZero"/>
        <c:auto val="1"/>
        <c:lblAlgn val="ctr"/>
        <c:lblOffset val="100"/>
        <c:noMultiLvlLbl val="0"/>
      </c:catAx>
      <c:valAx>
        <c:axId val="747541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525437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data'!$D$82</c:f>
              <c:strCache>
                <c:ptCount val="1"/>
                <c:pt idx="0">
                  <c:v>중국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'raw data'!$B$87:$B$131</c:f>
              <c:strCache>
                <c:ptCount val="45"/>
                <c:pt idx="0">
                  <c:v>2021년 01월</c:v>
                </c:pt>
                <c:pt idx="1">
                  <c:v>2021년 02월</c:v>
                </c:pt>
                <c:pt idx="2">
                  <c:v>2021년 03월</c:v>
                </c:pt>
                <c:pt idx="3">
                  <c:v>2021년 04월</c:v>
                </c:pt>
                <c:pt idx="4">
                  <c:v>2021년 05월</c:v>
                </c:pt>
                <c:pt idx="5">
                  <c:v>2021년 06월</c:v>
                </c:pt>
                <c:pt idx="6">
                  <c:v>2021년 07월</c:v>
                </c:pt>
                <c:pt idx="7">
                  <c:v>2021년 08월</c:v>
                </c:pt>
                <c:pt idx="8">
                  <c:v>2021년 09월</c:v>
                </c:pt>
                <c:pt idx="9">
                  <c:v>2021년 10월</c:v>
                </c:pt>
                <c:pt idx="10">
                  <c:v>2021년 11월</c:v>
                </c:pt>
                <c:pt idx="11">
                  <c:v>2021년 12월</c:v>
                </c:pt>
                <c:pt idx="12">
                  <c:v>2022년 01월</c:v>
                </c:pt>
                <c:pt idx="13">
                  <c:v>2022년 02월</c:v>
                </c:pt>
                <c:pt idx="14">
                  <c:v>2022년 03월</c:v>
                </c:pt>
                <c:pt idx="15">
                  <c:v>2022년 04월</c:v>
                </c:pt>
                <c:pt idx="16">
                  <c:v>2022년 05월</c:v>
                </c:pt>
                <c:pt idx="17">
                  <c:v>2022년 06월</c:v>
                </c:pt>
                <c:pt idx="18">
                  <c:v>2022년 07월</c:v>
                </c:pt>
                <c:pt idx="19">
                  <c:v>2022년 08월</c:v>
                </c:pt>
                <c:pt idx="20">
                  <c:v>2022년 09월</c:v>
                </c:pt>
                <c:pt idx="21">
                  <c:v>2022년 10월</c:v>
                </c:pt>
                <c:pt idx="22">
                  <c:v>2022년 11월</c:v>
                </c:pt>
                <c:pt idx="23">
                  <c:v>2022년 12월</c:v>
                </c:pt>
                <c:pt idx="24">
                  <c:v>2023년 01월</c:v>
                </c:pt>
                <c:pt idx="25">
                  <c:v>2023년 02월</c:v>
                </c:pt>
                <c:pt idx="26">
                  <c:v>2023년 03월</c:v>
                </c:pt>
                <c:pt idx="27">
                  <c:v>2023년 04월</c:v>
                </c:pt>
                <c:pt idx="28">
                  <c:v>2023년 05월</c:v>
                </c:pt>
                <c:pt idx="29">
                  <c:v>2023년 06월</c:v>
                </c:pt>
                <c:pt idx="30">
                  <c:v>2023년 07월</c:v>
                </c:pt>
                <c:pt idx="31">
                  <c:v>2023년 08월</c:v>
                </c:pt>
                <c:pt idx="32">
                  <c:v>2023년 09월</c:v>
                </c:pt>
                <c:pt idx="33">
                  <c:v>2023년 10월</c:v>
                </c:pt>
                <c:pt idx="34">
                  <c:v>2023년 11월</c:v>
                </c:pt>
                <c:pt idx="35">
                  <c:v>2023년 12월</c:v>
                </c:pt>
                <c:pt idx="36">
                  <c:v>2024년 1월</c:v>
                </c:pt>
                <c:pt idx="37">
                  <c:v>2024년 2월</c:v>
                </c:pt>
                <c:pt idx="38">
                  <c:v>2024년 3월</c:v>
                </c:pt>
                <c:pt idx="39">
                  <c:v>2024년 4월</c:v>
                </c:pt>
                <c:pt idx="40">
                  <c:v>2024년 5월</c:v>
                </c:pt>
                <c:pt idx="41">
                  <c:v>2024년 6월</c:v>
                </c:pt>
                <c:pt idx="42">
                  <c:v>2024년 7월</c:v>
                </c:pt>
                <c:pt idx="43">
                  <c:v>2024년 8월</c:v>
                </c:pt>
                <c:pt idx="44">
                  <c:v>2024년 9월</c:v>
                </c:pt>
              </c:strCache>
            </c:strRef>
          </c:cat>
          <c:val>
            <c:numRef>
              <c:f>'raw data'!$D$87:$D$131</c:f>
              <c:numCache>
                <c:formatCode>#,##0</c:formatCode>
                <c:ptCount val="45"/>
                <c:pt idx="0">
                  <c:v>0</c:v>
                </c:pt>
                <c:pt idx="1">
                  <c:v>5280</c:v>
                </c:pt>
                <c:pt idx="2">
                  <c:v>4000</c:v>
                </c:pt>
                <c:pt idx="3">
                  <c:v>11070</c:v>
                </c:pt>
                <c:pt idx="4">
                  <c:v>593162</c:v>
                </c:pt>
                <c:pt idx="5">
                  <c:v>12572</c:v>
                </c:pt>
                <c:pt idx="6">
                  <c:v>800</c:v>
                </c:pt>
                <c:pt idx="7">
                  <c:v>4400</c:v>
                </c:pt>
                <c:pt idx="8">
                  <c:v>0</c:v>
                </c:pt>
                <c:pt idx="9">
                  <c:v>0</c:v>
                </c:pt>
                <c:pt idx="10">
                  <c:v>440</c:v>
                </c:pt>
                <c:pt idx="11">
                  <c:v>521</c:v>
                </c:pt>
                <c:pt idx="12">
                  <c:v>157128</c:v>
                </c:pt>
                <c:pt idx="13">
                  <c:v>5170</c:v>
                </c:pt>
                <c:pt idx="14">
                  <c:v>0</c:v>
                </c:pt>
                <c:pt idx="15">
                  <c:v>0</c:v>
                </c:pt>
                <c:pt idx="16">
                  <c:v>124300</c:v>
                </c:pt>
                <c:pt idx="17">
                  <c:v>0</c:v>
                </c:pt>
                <c:pt idx="18">
                  <c:v>447309</c:v>
                </c:pt>
                <c:pt idx="19">
                  <c:v>702259</c:v>
                </c:pt>
                <c:pt idx="20">
                  <c:v>2500</c:v>
                </c:pt>
                <c:pt idx="21">
                  <c:v>127805</c:v>
                </c:pt>
                <c:pt idx="22">
                  <c:v>0</c:v>
                </c:pt>
                <c:pt idx="23">
                  <c:v>440029</c:v>
                </c:pt>
                <c:pt idx="24">
                  <c:v>341552</c:v>
                </c:pt>
                <c:pt idx="25">
                  <c:v>108006</c:v>
                </c:pt>
                <c:pt idx="26">
                  <c:v>438623</c:v>
                </c:pt>
                <c:pt idx="27">
                  <c:v>140906</c:v>
                </c:pt>
                <c:pt idx="28">
                  <c:v>321158</c:v>
                </c:pt>
                <c:pt idx="29">
                  <c:v>313700</c:v>
                </c:pt>
                <c:pt idx="30">
                  <c:v>434897</c:v>
                </c:pt>
                <c:pt idx="31">
                  <c:v>407283</c:v>
                </c:pt>
                <c:pt idx="32">
                  <c:v>377961</c:v>
                </c:pt>
                <c:pt idx="33">
                  <c:v>484493</c:v>
                </c:pt>
                <c:pt idx="34">
                  <c:v>468908</c:v>
                </c:pt>
                <c:pt idx="35">
                  <c:v>443138</c:v>
                </c:pt>
                <c:pt idx="36">
                  <c:v>282533</c:v>
                </c:pt>
                <c:pt idx="37">
                  <c:v>486725</c:v>
                </c:pt>
                <c:pt idx="38">
                  <c:v>252174</c:v>
                </c:pt>
                <c:pt idx="39">
                  <c:v>190240</c:v>
                </c:pt>
                <c:pt idx="40">
                  <c:v>844583</c:v>
                </c:pt>
                <c:pt idx="41">
                  <c:v>291903</c:v>
                </c:pt>
                <c:pt idx="42">
                  <c:v>296548</c:v>
                </c:pt>
                <c:pt idx="43">
                  <c:v>307341</c:v>
                </c:pt>
                <c:pt idx="44">
                  <c:v>747557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4A6-42D2-B196-EDAC55B433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32268271"/>
        <c:axId val="1577899551"/>
      </c:barChart>
      <c:catAx>
        <c:axId val="17322682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77899551"/>
        <c:crosses val="autoZero"/>
        <c:auto val="1"/>
        <c:lblAlgn val="ctr"/>
        <c:lblOffset val="100"/>
        <c:noMultiLvlLbl val="0"/>
      </c:catAx>
      <c:valAx>
        <c:axId val="15778995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7322682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'raw data'!$I$82</c:f>
              <c:strCache>
                <c:ptCount val="1"/>
                <c:pt idx="0">
                  <c:v>베트남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'raw data'!$B$123:$B$131</c:f>
              <c:numCache>
                <c:formatCode>yyyy"년"\ m"월";@</c:formatCode>
                <c:ptCount val="9"/>
                <c:pt idx="0">
                  <c:v>45292</c:v>
                </c:pt>
                <c:pt idx="1">
                  <c:v>45323</c:v>
                </c:pt>
                <c:pt idx="2">
                  <c:v>45352</c:v>
                </c:pt>
                <c:pt idx="3">
                  <c:v>45383</c:v>
                </c:pt>
                <c:pt idx="4">
                  <c:v>45413</c:v>
                </c:pt>
                <c:pt idx="5">
                  <c:v>45444</c:v>
                </c:pt>
                <c:pt idx="6">
                  <c:v>45474</c:v>
                </c:pt>
                <c:pt idx="7">
                  <c:v>45505</c:v>
                </c:pt>
                <c:pt idx="8">
                  <c:v>45536</c:v>
                </c:pt>
              </c:numCache>
            </c:numRef>
          </c:cat>
          <c:val>
            <c:numRef>
              <c:f>'raw data'!$I$123:$I$131</c:f>
              <c:numCache>
                <c:formatCode>#,##0</c:formatCode>
                <c:ptCount val="9"/>
                <c:pt idx="0">
                  <c:v>0</c:v>
                </c:pt>
                <c:pt idx="1">
                  <c:v>28000</c:v>
                </c:pt>
                <c:pt idx="2">
                  <c:v>9000</c:v>
                </c:pt>
                <c:pt idx="3">
                  <c:v>28000</c:v>
                </c:pt>
                <c:pt idx="4">
                  <c:v>65000</c:v>
                </c:pt>
                <c:pt idx="5">
                  <c:v>51446</c:v>
                </c:pt>
                <c:pt idx="6">
                  <c:v>33670</c:v>
                </c:pt>
                <c:pt idx="7">
                  <c:v>129500</c:v>
                </c:pt>
                <c:pt idx="8">
                  <c:v>48500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44F-48FC-A2B4-13D4E5631D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87072943"/>
        <c:axId val="1739200207"/>
      </c:barChart>
      <c:dateAx>
        <c:axId val="1987072943"/>
        <c:scaling>
          <c:orientation val="minMax"/>
        </c:scaling>
        <c:delete val="0"/>
        <c:axPos val="b"/>
        <c:numFmt formatCode="yyyy&quot;년&quot;\ m&quot;월&quot;;@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739200207"/>
        <c:crosses val="autoZero"/>
        <c:auto val="1"/>
        <c:lblOffset val="100"/>
        <c:baseTimeUnit val="months"/>
      </c:dateAx>
      <c:valAx>
        <c:axId val="17392002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70729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연도별 사업부 매출액 </a:t>
            </a:r>
            <a:r>
              <a:rPr lang="en-US" altLang="ko-KR"/>
              <a:t>(</a:t>
            </a:r>
            <a:r>
              <a:rPr lang="ko-KR" altLang="en-US"/>
              <a:t>억 원</a:t>
            </a:r>
            <a:r>
              <a:rPr lang="en-US" altLang="ko-KR"/>
              <a:t>)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'raw data'!$B$37</c:f>
              <c:strCache>
                <c:ptCount val="1"/>
                <c:pt idx="0">
                  <c:v>의약품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data'!$C$37:$H$37</c:f>
              <c:numCache>
                <c:formatCode>#,##0</c:formatCode>
                <c:ptCount val="6"/>
                <c:pt idx="0">
                  <c:v>426.26</c:v>
                </c:pt>
                <c:pt idx="1">
                  <c:v>396.87</c:v>
                </c:pt>
                <c:pt idx="2">
                  <c:v>391.42</c:v>
                </c:pt>
                <c:pt idx="3">
                  <c:v>443.52</c:v>
                </c:pt>
                <c:pt idx="4">
                  <c:v>456.19</c:v>
                </c:pt>
                <c:pt idx="5">
                  <c:v>545.35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16-4390-B3B4-9F704630E110}"/>
            </c:ext>
          </c:extLst>
        </c:ser>
        <c:ser>
          <c:idx val="1"/>
          <c:order val="1"/>
          <c:tx>
            <c:strRef>
              <c:f>'raw data'!$B$40</c:f>
              <c:strCache>
                <c:ptCount val="1"/>
                <c:pt idx="0">
                  <c:v>의료기기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data'!$C$40:$H$40</c:f>
              <c:numCache>
                <c:formatCode>#,##0</c:formatCode>
                <c:ptCount val="6"/>
                <c:pt idx="0">
                  <c:v>136.99</c:v>
                </c:pt>
                <c:pt idx="1">
                  <c:v>288.37</c:v>
                </c:pt>
                <c:pt idx="2">
                  <c:v>499.81</c:v>
                </c:pt>
                <c:pt idx="3">
                  <c:v>762.54</c:v>
                </c:pt>
                <c:pt idx="4">
                  <c:v>1020.26</c:v>
                </c:pt>
                <c:pt idx="5">
                  <c:v>1361.41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E16-4390-B3B4-9F704630E110}"/>
            </c:ext>
          </c:extLst>
        </c:ser>
        <c:ser>
          <c:idx val="2"/>
          <c:order val="2"/>
          <c:tx>
            <c:strRef>
              <c:f>'raw data'!$B$43</c:f>
              <c:strCache>
                <c:ptCount val="1"/>
                <c:pt idx="0">
                  <c:v>화장품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data'!$C$43:$H$43</c:f>
              <c:numCache>
                <c:formatCode>#,##0</c:formatCode>
                <c:ptCount val="6"/>
                <c:pt idx="0">
                  <c:v>58.68</c:v>
                </c:pt>
                <c:pt idx="1">
                  <c:v>127.2</c:v>
                </c:pt>
                <c:pt idx="2">
                  <c:v>167.53</c:v>
                </c:pt>
                <c:pt idx="3">
                  <c:v>271.64999999999998</c:v>
                </c:pt>
                <c:pt idx="4">
                  <c:v>384.25</c:v>
                </c:pt>
                <c:pt idx="5">
                  <c:v>600.35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E16-4390-B3B4-9F704630E110}"/>
            </c:ext>
          </c:extLst>
        </c:ser>
        <c:ser>
          <c:idx val="3"/>
          <c:order val="3"/>
          <c:tx>
            <c:strRef>
              <c:f>'raw data'!$B$46</c:f>
              <c:strCache>
                <c:ptCount val="1"/>
                <c:pt idx="0">
                  <c:v>기타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'raw data'!$C$46:$H$46</c:f>
              <c:numCache>
                <c:formatCode>#,##0</c:formatCode>
                <c:ptCount val="6"/>
                <c:pt idx="0">
                  <c:v>20.87</c:v>
                </c:pt>
                <c:pt idx="1">
                  <c:v>26.28</c:v>
                </c:pt>
                <c:pt idx="2">
                  <c:v>28.7</c:v>
                </c:pt>
                <c:pt idx="3">
                  <c:v>63.12</c:v>
                </c:pt>
                <c:pt idx="4">
                  <c:v>86.89</c:v>
                </c:pt>
                <c:pt idx="5">
                  <c:v>103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E16-4390-B3B4-9F704630E1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369963968"/>
        <c:axId val="544755520"/>
      </c:barChart>
      <c:dateAx>
        <c:axId val="369963968"/>
        <c:scaling>
          <c:orientation val="minMax"/>
        </c:scaling>
        <c:delete val="0"/>
        <c:axPos val="b"/>
        <c:numFmt formatCode="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544755520"/>
        <c:crosses val="autoZero"/>
        <c:auto val="1"/>
        <c:lblOffset val="100"/>
        <c:baseTimeUnit val="years"/>
      </c:dateAx>
      <c:valAx>
        <c:axId val="544755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69963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연도별 사업부 매출 비중 </a:t>
            </a:r>
            <a:r>
              <a:rPr lang="en-US" altLang="ko-KR"/>
              <a:t>(%)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'raw data'!$B$37</c:f>
              <c:strCache>
                <c:ptCount val="1"/>
                <c:pt idx="0">
                  <c:v>의약품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data'!$C$37:$H$37</c:f>
              <c:numCache>
                <c:formatCode>#,##0</c:formatCode>
                <c:ptCount val="6"/>
                <c:pt idx="0">
                  <c:v>426.26</c:v>
                </c:pt>
                <c:pt idx="1">
                  <c:v>396.87</c:v>
                </c:pt>
                <c:pt idx="2">
                  <c:v>391.42</c:v>
                </c:pt>
                <c:pt idx="3">
                  <c:v>443.52</c:v>
                </c:pt>
                <c:pt idx="4">
                  <c:v>456.19</c:v>
                </c:pt>
                <c:pt idx="5">
                  <c:v>545.35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D8-4680-B070-97D9CF30A003}"/>
            </c:ext>
          </c:extLst>
        </c:ser>
        <c:ser>
          <c:idx val="1"/>
          <c:order val="1"/>
          <c:tx>
            <c:strRef>
              <c:f>'raw data'!$B$40</c:f>
              <c:strCache>
                <c:ptCount val="1"/>
                <c:pt idx="0">
                  <c:v>의료기기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data'!$C$40:$H$40</c:f>
              <c:numCache>
                <c:formatCode>#,##0</c:formatCode>
                <c:ptCount val="6"/>
                <c:pt idx="0">
                  <c:v>136.99</c:v>
                </c:pt>
                <c:pt idx="1">
                  <c:v>288.37</c:v>
                </c:pt>
                <c:pt idx="2">
                  <c:v>499.81</c:v>
                </c:pt>
                <c:pt idx="3">
                  <c:v>762.54</c:v>
                </c:pt>
                <c:pt idx="4">
                  <c:v>1020.26</c:v>
                </c:pt>
                <c:pt idx="5">
                  <c:v>1361.41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5D8-4680-B070-97D9CF30A003}"/>
            </c:ext>
          </c:extLst>
        </c:ser>
        <c:ser>
          <c:idx val="2"/>
          <c:order val="2"/>
          <c:tx>
            <c:strRef>
              <c:f>'raw data'!$B$43</c:f>
              <c:strCache>
                <c:ptCount val="1"/>
                <c:pt idx="0">
                  <c:v>화장품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data'!$C$43:$H$43</c:f>
              <c:numCache>
                <c:formatCode>#,##0</c:formatCode>
                <c:ptCount val="6"/>
                <c:pt idx="0">
                  <c:v>58.68</c:v>
                </c:pt>
                <c:pt idx="1">
                  <c:v>127.2</c:v>
                </c:pt>
                <c:pt idx="2">
                  <c:v>167.53</c:v>
                </c:pt>
                <c:pt idx="3">
                  <c:v>271.64999999999998</c:v>
                </c:pt>
                <c:pt idx="4">
                  <c:v>384.25</c:v>
                </c:pt>
                <c:pt idx="5">
                  <c:v>600.35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5D8-4680-B070-97D9CF30A003}"/>
            </c:ext>
          </c:extLst>
        </c:ser>
        <c:ser>
          <c:idx val="3"/>
          <c:order val="3"/>
          <c:tx>
            <c:strRef>
              <c:f>'raw data'!$B$46</c:f>
              <c:strCache>
                <c:ptCount val="1"/>
                <c:pt idx="0">
                  <c:v>기타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'raw data'!$C$46:$H$46</c:f>
              <c:numCache>
                <c:formatCode>#,##0</c:formatCode>
                <c:ptCount val="6"/>
                <c:pt idx="0">
                  <c:v>20.87</c:v>
                </c:pt>
                <c:pt idx="1">
                  <c:v>26.28</c:v>
                </c:pt>
                <c:pt idx="2">
                  <c:v>28.7</c:v>
                </c:pt>
                <c:pt idx="3">
                  <c:v>63.12</c:v>
                </c:pt>
                <c:pt idx="4">
                  <c:v>86.89</c:v>
                </c:pt>
                <c:pt idx="5">
                  <c:v>103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5D8-4680-B070-97D9CF30A0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67116224"/>
        <c:axId val="659948896"/>
      </c:barChart>
      <c:dateAx>
        <c:axId val="667116224"/>
        <c:scaling>
          <c:orientation val="minMax"/>
        </c:scaling>
        <c:delete val="0"/>
        <c:axPos val="b"/>
        <c:numFmt formatCode="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59948896"/>
        <c:crosses val="autoZero"/>
        <c:auto val="1"/>
        <c:lblOffset val="100"/>
        <c:baseTimeUnit val="years"/>
      </c:dateAx>
      <c:valAx>
        <c:axId val="6599488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67116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의약품 내수</a:t>
            </a:r>
            <a:r>
              <a:rPr lang="en-US" altLang="ko-KR"/>
              <a:t>/</a:t>
            </a:r>
            <a:r>
              <a:rPr lang="ko-KR" altLang="en-US"/>
              <a:t>수출 매출액 </a:t>
            </a:r>
            <a:r>
              <a:rPr lang="en-US" altLang="ko-KR"/>
              <a:t>(</a:t>
            </a:r>
            <a:r>
              <a:rPr lang="ko-KR" altLang="en-US"/>
              <a:t>억 원</a:t>
            </a:r>
            <a:r>
              <a:rPr lang="en-US" altLang="ko-KR"/>
              <a:t>)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'raw data'!$B$38</c:f>
              <c:strCache>
                <c:ptCount val="1"/>
                <c:pt idx="0">
                  <c:v>내수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data'!$C$38:$H$38</c:f>
              <c:numCache>
                <c:formatCode>#,##0</c:formatCode>
                <c:ptCount val="6"/>
                <c:pt idx="0">
                  <c:v>403</c:v>
                </c:pt>
                <c:pt idx="1">
                  <c:v>384</c:v>
                </c:pt>
                <c:pt idx="2">
                  <c:v>315</c:v>
                </c:pt>
                <c:pt idx="3">
                  <c:v>316</c:v>
                </c:pt>
                <c:pt idx="4">
                  <c:v>313</c:v>
                </c:pt>
                <c:pt idx="5">
                  <c:v>341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1A-4054-8057-6C8205F9E4EE}"/>
            </c:ext>
          </c:extLst>
        </c:ser>
        <c:ser>
          <c:idx val="1"/>
          <c:order val="1"/>
          <c:tx>
            <c:strRef>
              <c:f>'raw data'!$B$39</c:f>
              <c:strCache>
                <c:ptCount val="1"/>
                <c:pt idx="0">
                  <c:v>수출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data'!$C$39:$H$39</c:f>
              <c:numCache>
                <c:formatCode>#,##0</c:formatCode>
                <c:ptCount val="6"/>
                <c:pt idx="0">
                  <c:v>24</c:v>
                </c:pt>
                <c:pt idx="1">
                  <c:v>13</c:v>
                </c:pt>
                <c:pt idx="2">
                  <c:v>77</c:v>
                </c:pt>
                <c:pt idx="3">
                  <c:v>128</c:v>
                </c:pt>
                <c:pt idx="4">
                  <c:v>143</c:v>
                </c:pt>
                <c:pt idx="5">
                  <c:v>206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1A-4054-8057-6C8205F9E4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54739952"/>
        <c:axId val="756968240"/>
      </c:barChart>
      <c:dateAx>
        <c:axId val="654739952"/>
        <c:scaling>
          <c:orientation val="minMax"/>
        </c:scaling>
        <c:delete val="0"/>
        <c:axPos val="b"/>
        <c:numFmt formatCode="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56968240"/>
        <c:crosses val="autoZero"/>
        <c:auto val="1"/>
        <c:lblOffset val="100"/>
        <c:baseTimeUnit val="years"/>
      </c:dateAx>
      <c:valAx>
        <c:axId val="756968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547399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의료기기 내수</a:t>
            </a:r>
            <a:r>
              <a:rPr lang="en-US" altLang="ko-KR"/>
              <a:t>/</a:t>
            </a:r>
            <a:r>
              <a:rPr lang="ko-KR" altLang="en-US"/>
              <a:t>수출 매출액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'raw data'!$B$41</c:f>
              <c:strCache>
                <c:ptCount val="1"/>
                <c:pt idx="0">
                  <c:v>내수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data'!$C$41:$H$41</c:f>
              <c:numCache>
                <c:formatCode>#,##0</c:formatCode>
                <c:ptCount val="6"/>
                <c:pt idx="0">
                  <c:v>91</c:v>
                </c:pt>
                <c:pt idx="1">
                  <c:v>204</c:v>
                </c:pt>
                <c:pt idx="2">
                  <c:v>418</c:v>
                </c:pt>
                <c:pt idx="3">
                  <c:v>627</c:v>
                </c:pt>
                <c:pt idx="4">
                  <c:v>827</c:v>
                </c:pt>
                <c:pt idx="5">
                  <c:v>976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B3-411C-8FCD-E90F06F24A16}"/>
            </c:ext>
          </c:extLst>
        </c:ser>
        <c:ser>
          <c:idx val="1"/>
          <c:order val="1"/>
          <c:tx>
            <c:strRef>
              <c:f>'raw data'!$B$42</c:f>
              <c:strCache>
                <c:ptCount val="1"/>
                <c:pt idx="0">
                  <c:v>수출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data'!$C$42:$H$42</c:f>
              <c:numCache>
                <c:formatCode>#,##0</c:formatCode>
                <c:ptCount val="6"/>
                <c:pt idx="0">
                  <c:v>46</c:v>
                </c:pt>
                <c:pt idx="1">
                  <c:v>84</c:v>
                </c:pt>
                <c:pt idx="2">
                  <c:v>81</c:v>
                </c:pt>
                <c:pt idx="3">
                  <c:v>136</c:v>
                </c:pt>
                <c:pt idx="4">
                  <c:v>194</c:v>
                </c:pt>
                <c:pt idx="5">
                  <c:v>413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0B3-411C-8FCD-E90F06F24A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54741552"/>
        <c:axId val="659153808"/>
      </c:barChart>
      <c:dateAx>
        <c:axId val="654741552"/>
        <c:scaling>
          <c:orientation val="minMax"/>
        </c:scaling>
        <c:delete val="0"/>
        <c:axPos val="b"/>
        <c:numFmt formatCode="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59153808"/>
        <c:crosses val="autoZero"/>
        <c:auto val="1"/>
        <c:lblOffset val="100"/>
        <c:baseTimeUnit val="years"/>
      </c:dateAx>
      <c:valAx>
        <c:axId val="659153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547415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화장품 내수</a:t>
            </a:r>
            <a:r>
              <a:rPr lang="en-US" altLang="ko-KR"/>
              <a:t>/</a:t>
            </a:r>
            <a:r>
              <a:rPr lang="ko-KR" altLang="en-US"/>
              <a:t>수출 매출액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'raw data'!$B$44</c:f>
              <c:strCache>
                <c:ptCount val="1"/>
                <c:pt idx="0">
                  <c:v>내수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data'!$C$44:$H$44</c:f>
              <c:numCache>
                <c:formatCode>#,##0</c:formatCode>
                <c:ptCount val="6"/>
                <c:pt idx="0">
                  <c:v>27</c:v>
                </c:pt>
                <c:pt idx="1">
                  <c:v>47</c:v>
                </c:pt>
                <c:pt idx="2">
                  <c:v>75</c:v>
                </c:pt>
                <c:pt idx="3">
                  <c:v>113</c:v>
                </c:pt>
                <c:pt idx="4">
                  <c:v>171</c:v>
                </c:pt>
                <c:pt idx="5">
                  <c:v>280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1E-4A12-8627-16F31483952D}"/>
            </c:ext>
          </c:extLst>
        </c:ser>
        <c:ser>
          <c:idx val="1"/>
          <c:order val="1"/>
          <c:tx>
            <c:strRef>
              <c:f>'raw data'!$B$45</c:f>
              <c:strCache>
                <c:ptCount val="1"/>
                <c:pt idx="0">
                  <c:v>수출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'raw data'!$C$28:$H$28</c:f>
              <c:numCache>
                <c:formatCode>yyyy</c:formatCode>
                <c:ptCount val="6"/>
                <c:pt idx="0">
                  <c:v>43101</c:v>
                </c:pt>
                <c:pt idx="1">
                  <c:v>43466</c:v>
                </c:pt>
                <c:pt idx="2">
                  <c:v>43831</c:v>
                </c:pt>
                <c:pt idx="3">
                  <c:v>44197</c:v>
                </c:pt>
                <c:pt idx="4">
                  <c:v>44562</c:v>
                </c:pt>
                <c:pt idx="5">
                  <c:v>44927</c:v>
                </c:pt>
              </c:numCache>
            </c:numRef>
          </c:cat>
          <c:val>
            <c:numRef>
              <c:f>'raw data'!$C$45:$H$45</c:f>
              <c:numCache>
                <c:formatCode>#,##0</c:formatCode>
                <c:ptCount val="6"/>
                <c:pt idx="0">
                  <c:v>32</c:v>
                </c:pt>
                <c:pt idx="1">
                  <c:v>80</c:v>
                </c:pt>
                <c:pt idx="2">
                  <c:v>92</c:v>
                </c:pt>
                <c:pt idx="3">
                  <c:v>159</c:v>
                </c:pt>
                <c:pt idx="4">
                  <c:v>214</c:v>
                </c:pt>
                <c:pt idx="5">
                  <c:v>305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1E-4A12-8627-16F3148395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54728752"/>
        <c:axId val="659153392"/>
      </c:barChart>
      <c:dateAx>
        <c:axId val="654728752"/>
        <c:scaling>
          <c:orientation val="minMax"/>
        </c:scaling>
        <c:delete val="0"/>
        <c:axPos val="b"/>
        <c:numFmt formatCode="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59153392"/>
        <c:crosses val="autoZero"/>
        <c:auto val="1"/>
        <c:lblOffset val="100"/>
        <c:baseTimeUnit val="years"/>
      </c:dateAx>
      <c:valAx>
        <c:axId val="659153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547287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분기별 </a:t>
            </a:r>
            <a:r>
              <a:rPr lang="en-US" altLang="ko-KR"/>
              <a:t>gpm,</a:t>
            </a:r>
            <a:r>
              <a:rPr lang="en-US" altLang="ko-KR" baseline="0"/>
              <a:t> opm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tx>
            <c:strRef>
              <c:f>'raw data'!$J$48</c:f>
              <c:strCache>
                <c:ptCount val="1"/>
                <c:pt idx="0">
                  <c:v>% gpm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'raw data'!$K$28:$AC$28</c:f>
              <c:strCache>
                <c:ptCount val="19"/>
                <c:pt idx="1">
                  <c:v>1Q20</c:v>
                </c:pt>
                <c:pt idx="2">
                  <c:v>2Q20</c:v>
                </c:pt>
                <c:pt idx="3">
                  <c:v>3Q20</c:v>
                </c:pt>
                <c:pt idx="4">
                  <c:v>4Q20</c:v>
                </c:pt>
                <c:pt idx="5">
                  <c:v>1Q21</c:v>
                </c:pt>
                <c:pt idx="6">
                  <c:v>2Q21</c:v>
                </c:pt>
                <c:pt idx="7">
                  <c:v>3Q21</c:v>
                </c:pt>
                <c:pt idx="8">
                  <c:v>4Q21</c:v>
                </c:pt>
                <c:pt idx="9">
                  <c:v>1Q22</c:v>
                </c:pt>
                <c:pt idx="10">
                  <c:v>2Q22</c:v>
                </c:pt>
                <c:pt idx="11">
                  <c:v>3Q22</c:v>
                </c:pt>
                <c:pt idx="12">
                  <c:v>4Q22</c:v>
                </c:pt>
                <c:pt idx="13">
                  <c:v>1Q23</c:v>
                </c:pt>
                <c:pt idx="14">
                  <c:v>2Q23</c:v>
                </c:pt>
                <c:pt idx="15">
                  <c:v>3Q23</c:v>
                </c:pt>
                <c:pt idx="16">
                  <c:v>4Q23</c:v>
                </c:pt>
                <c:pt idx="17">
                  <c:v>1Q24</c:v>
                </c:pt>
                <c:pt idx="18">
                  <c:v>2Q24</c:v>
                </c:pt>
              </c:strCache>
            </c:strRef>
          </c:cat>
          <c:val>
            <c:numRef>
              <c:f>'raw data'!$K$48:$AC$48</c:f>
              <c:numCache>
                <c:formatCode>0.0%</c:formatCode>
                <c:ptCount val="19"/>
                <c:pt idx="1">
                  <c:v>0.64729999999999999</c:v>
                </c:pt>
                <c:pt idx="2">
                  <c:v>0.64510000000000001</c:v>
                </c:pt>
                <c:pt idx="3">
                  <c:v>0.68069999999999997</c:v>
                </c:pt>
                <c:pt idx="4">
                  <c:v>0.69830000000000003</c:v>
                </c:pt>
                <c:pt idx="5">
                  <c:v>0.71099999999999997</c:v>
                </c:pt>
                <c:pt idx="6">
                  <c:v>0.70420000000000005</c:v>
                </c:pt>
                <c:pt idx="7">
                  <c:v>0.7</c:v>
                </c:pt>
                <c:pt idx="8">
                  <c:v>0.69840000000000002</c:v>
                </c:pt>
                <c:pt idx="9">
                  <c:v>0.70530000000000004</c:v>
                </c:pt>
                <c:pt idx="10">
                  <c:v>0.72230000000000005</c:v>
                </c:pt>
                <c:pt idx="11">
                  <c:v>0.73199999999999998</c:v>
                </c:pt>
                <c:pt idx="12">
                  <c:v>0.74399999999999999</c:v>
                </c:pt>
                <c:pt idx="13">
                  <c:v>0.72919999999999996</c:v>
                </c:pt>
                <c:pt idx="14">
                  <c:v>0.74619999999999997</c:v>
                </c:pt>
                <c:pt idx="15">
                  <c:v>0.73509999999999998</c:v>
                </c:pt>
                <c:pt idx="16">
                  <c:v>0.70609999999999995</c:v>
                </c:pt>
                <c:pt idx="17">
                  <c:v>0.69310000000000005</c:v>
                </c:pt>
                <c:pt idx="18">
                  <c:v>0.7127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AF-4B14-A466-CAA85348421E}"/>
            </c:ext>
          </c:extLst>
        </c:ser>
        <c:ser>
          <c:idx val="2"/>
          <c:order val="1"/>
          <c:tx>
            <c:strRef>
              <c:f>'raw data'!$J$50</c:f>
              <c:strCache>
                <c:ptCount val="1"/>
                <c:pt idx="0">
                  <c:v>% opm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'raw data'!$K$28:$AC$28</c:f>
              <c:strCache>
                <c:ptCount val="19"/>
                <c:pt idx="1">
                  <c:v>1Q20</c:v>
                </c:pt>
                <c:pt idx="2">
                  <c:v>2Q20</c:v>
                </c:pt>
                <c:pt idx="3">
                  <c:v>3Q20</c:v>
                </c:pt>
                <c:pt idx="4">
                  <c:v>4Q20</c:v>
                </c:pt>
                <c:pt idx="5">
                  <c:v>1Q21</c:v>
                </c:pt>
                <c:pt idx="6">
                  <c:v>2Q21</c:v>
                </c:pt>
                <c:pt idx="7">
                  <c:v>3Q21</c:v>
                </c:pt>
                <c:pt idx="8">
                  <c:v>4Q21</c:v>
                </c:pt>
                <c:pt idx="9">
                  <c:v>1Q22</c:v>
                </c:pt>
                <c:pt idx="10">
                  <c:v>2Q22</c:v>
                </c:pt>
                <c:pt idx="11">
                  <c:v>3Q22</c:v>
                </c:pt>
                <c:pt idx="12">
                  <c:v>4Q22</c:v>
                </c:pt>
                <c:pt idx="13">
                  <c:v>1Q23</c:v>
                </c:pt>
                <c:pt idx="14">
                  <c:v>2Q23</c:v>
                </c:pt>
                <c:pt idx="15">
                  <c:v>3Q23</c:v>
                </c:pt>
                <c:pt idx="16">
                  <c:v>4Q23</c:v>
                </c:pt>
                <c:pt idx="17">
                  <c:v>1Q24</c:v>
                </c:pt>
                <c:pt idx="18">
                  <c:v>2Q24</c:v>
                </c:pt>
              </c:strCache>
            </c:strRef>
          </c:cat>
          <c:val>
            <c:numRef>
              <c:f>'raw data'!$K$50:$AC$50</c:f>
              <c:numCache>
                <c:formatCode>0.0%</c:formatCode>
                <c:ptCount val="19"/>
                <c:pt idx="1">
                  <c:v>0.22009999999999999</c:v>
                </c:pt>
                <c:pt idx="2">
                  <c:v>0.29060000000000002</c:v>
                </c:pt>
                <c:pt idx="3">
                  <c:v>0.32550000000000001</c:v>
                </c:pt>
                <c:pt idx="4">
                  <c:v>0.36309999999999998</c:v>
                </c:pt>
                <c:pt idx="5">
                  <c:v>0.35589999999999999</c:v>
                </c:pt>
                <c:pt idx="6">
                  <c:v>0.35859999999999997</c:v>
                </c:pt>
                <c:pt idx="7">
                  <c:v>0.35270000000000001</c:v>
                </c:pt>
                <c:pt idx="8">
                  <c:v>0.3004</c:v>
                </c:pt>
                <c:pt idx="9">
                  <c:v>0.33650000000000002</c:v>
                </c:pt>
                <c:pt idx="10">
                  <c:v>0.34989999999999999</c:v>
                </c:pt>
                <c:pt idx="11">
                  <c:v>0.35770000000000002</c:v>
                </c:pt>
                <c:pt idx="12">
                  <c:v>0.31280000000000002</c:v>
                </c:pt>
                <c:pt idx="13">
                  <c:v>0.37409999999999999</c:v>
                </c:pt>
                <c:pt idx="14">
                  <c:v>0.35399999999999998</c:v>
                </c:pt>
                <c:pt idx="15">
                  <c:v>0.39960000000000001</c:v>
                </c:pt>
                <c:pt idx="16">
                  <c:v>0.29120000000000001</c:v>
                </c:pt>
                <c:pt idx="17">
                  <c:v>0.3569</c:v>
                </c:pt>
                <c:pt idx="18">
                  <c:v>0.37009999999999998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AF-4B14-A466-CAA8534842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1479104"/>
        <c:axId val="659938080"/>
      </c:lineChart>
      <c:catAx>
        <c:axId val="8814791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59938080"/>
        <c:crosses val="autoZero"/>
        <c:auto val="1"/>
        <c:lblAlgn val="ctr"/>
        <c:lblOffset val="100"/>
        <c:noMultiLvlLbl val="0"/>
      </c:catAx>
      <c:valAx>
        <c:axId val="659938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814791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분기별</a:t>
            </a:r>
            <a:r>
              <a:rPr lang="ko-KR" altLang="en-US" baseline="0"/>
              <a:t> 사업부 매출액 </a:t>
            </a:r>
            <a:r>
              <a:rPr lang="en-US" altLang="ko-KR" baseline="0"/>
              <a:t>(</a:t>
            </a:r>
            <a:r>
              <a:rPr lang="ko-KR" altLang="en-US" baseline="0"/>
              <a:t>억 원</a:t>
            </a:r>
            <a:r>
              <a:rPr lang="en-US" altLang="ko-KR" baseline="0"/>
              <a:t>)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'raw data'!$J$37</c:f>
              <c:strCache>
                <c:ptCount val="1"/>
                <c:pt idx="0">
                  <c:v>의약품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'raw data'!$K$28:$AC$28</c:f>
              <c:strCache>
                <c:ptCount val="19"/>
                <c:pt idx="1">
                  <c:v>1Q20</c:v>
                </c:pt>
                <c:pt idx="2">
                  <c:v>2Q20</c:v>
                </c:pt>
                <c:pt idx="3">
                  <c:v>3Q20</c:v>
                </c:pt>
                <c:pt idx="4">
                  <c:v>4Q20</c:v>
                </c:pt>
                <c:pt idx="5">
                  <c:v>1Q21</c:v>
                </c:pt>
                <c:pt idx="6">
                  <c:v>2Q21</c:v>
                </c:pt>
                <c:pt idx="7">
                  <c:v>3Q21</c:v>
                </c:pt>
                <c:pt idx="8">
                  <c:v>4Q21</c:v>
                </c:pt>
                <c:pt idx="9">
                  <c:v>1Q22</c:v>
                </c:pt>
                <c:pt idx="10">
                  <c:v>2Q22</c:v>
                </c:pt>
                <c:pt idx="11">
                  <c:v>3Q22</c:v>
                </c:pt>
                <c:pt idx="12">
                  <c:v>4Q22</c:v>
                </c:pt>
                <c:pt idx="13">
                  <c:v>1Q23</c:v>
                </c:pt>
                <c:pt idx="14">
                  <c:v>2Q23</c:v>
                </c:pt>
                <c:pt idx="15">
                  <c:v>3Q23</c:v>
                </c:pt>
                <c:pt idx="16">
                  <c:v>4Q23</c:v>
                </c:pt>
                <c:pt idx="17">
                  <c:v>1Q24</c:v>
                </c:pt>
                <c:pt idx="18">
                  <c:v>2Q24</c:v>
                </c:pt>
              </c:strCache>
            </c:strRef>
          </c:cat>
          <c:val>
            <c:numRef>
              <c:f>'raw data'!$K$37:$AC$37</c:f>
              <c:numCache>
                <c:formatCode>#,##0</c:formatCode>
                <c:ptCount val="19"/>
                <c:pt idx="1">
                  <c:v>87.85</c:v>
                </c:pt>
                <c:pt idx="2">
                  <c:v>105.24</c:v>
                </c:pt>
                <c:pt idx="3">
                  <c:v>95.54</c:v>
                </c:pt>
                <c:pt idx="4">
                  <c:v>102.79</c:v>
                </c:pt>
                <c:pt idx="5">
                  <c:v>100.08</c:v>
                </c:pt>
                <c:pt idx="6">
                  <c:v>116.94</c:v>
                </c:pt>
                <c:pt idx="7">
                  <c:v>117.18</c:v>
                </c:pt>
                <c:pt idx="8">
                  <c:v>109.32</c:v>
                </c:pt>
                <c:pt idx="9">
                  <c:v>120.47</c:v>
                </c:pt>
                <c:pt idx="10">
                  <c:v>110.25</c:v>
                </c:pt>
                <c:pt idx="11">
                  <c:v>112.82</c:v>
                </c:pt>
                <c:pt idx="12">
                  <c:v>112.65</c:v>
                </c:pt>
                <c:pt idx="13">
                  <c:v>124.09</c:v>
                </c:pt>
                <c:pt idx="14">
                  <c:v>135.19</c:v>
                </c:pt>
                <c:pt idx="15">
                  <c:v>148.66</c:v>
                </c:pt>
                <c:pt idx="16">
                  <c:v>137.41</c:v>
                </c:pt>
                <c:pt idx="17">
                  <c:v>162.94999999999999</c:v>
                </c:pt>
                <c:pt idx="18">
                  <c:v>179.29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15-4C48-A106-B0668407F6C4}"/>
            </c:ext>
          </c:extLst>
        </c:ser>
        <c:ser>
          <c:idx val="1"/>
          <c:order val="1"/>
          <c:tx>
            <c:strRef>
              <c:f>'raw data'!$J$40</c:f>
              <c:strCache>
                <c:ptCount val="1"/>
                <c:pt idx="0">
                  <c:v>의료기기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'raw data'!$K$28:$AC$28</c:f>
              <c:strCache>
                <c:ptCount val="19"/>
                <c:pt idx="1">
                  <c:v>1Q20</c:v>
                </c:pt>
                <c:pt idx="2">
                  <c:v>2Q20</c:v>
                </c:pt>
                <c:pt idx="3">
                  <c:v>3Q20</c:v>
                </c:pt>
                <c:pt idx="4">
                  <c:v>4Q20</c:v>
                </c:pt>
                <c:pt idx="5">
                  <c:v>1Q21</c:v>
                </c:pt>
                <c:pt idx="6">
                  <c:v>2Q21</c:v>
                </c:pt>
                <c:pt idx="7">
                  <c:v>3Q21</c:v>
                </c:pt>
                <c:pt idx="8">
                  <c:v>4Q21</c:v>
                </c:pt>
                <c:pt idx="9">
                  <c:v>1Q22</c:v>
                </c:pt>
                <c:pt idx="10">
                  <c:v>2Q22</c:v>
                </c:pt>
                <c:pt idx="11">
                  <c:v>3Q22</c:v>
                </c:pt>
                <c:pt idx="12">
                  <c:v>4Q22</c:v>
                </c:pt>
                <c:pt idx="13">
                  <c:v>1Q23</c:v>
                </c:pt>
                <c:pt idx="14">
                  <c:v>2Q23</c:v>
                </c:pt>
                <c:pt idx="15">
                  <c:v>3Q23</c:v>
                </c:pt>
                <c:pt idx="16">
                  <c:v>4Q23</c:v>
                </c:pt>
                <c:pt idx="17">
                  <c:v>1Q24</c:v>
                </c:pt>
                <c:pt idx="18">
                  <c:v>2Q24</c:v>
                </c:pt>
              </c:strCache>
            </c:strRef>
          </c:cat>
          <c:val>
            <c:numRef>
              <c:f>'raw data'!$K$40:$AC$40</c:f>
              <c:numCache>
                <c:formatCode>#,##0</c:formatCode>
                <c:ptCount val="19"/>
                <c:pt idx="1">
                  <c:v>88.08</c:v>
                </c:pt>
                <c:pt idx="2">
                  <c:v>119.63</c:v>
                </c:pt>
                <c:pt idx="3">
                  <c:v>145.38</c:v>
                </c:pt>
                <c:pt idx="4">
                  <c:v>146.72</c:v>
                </c:pt>
                <c:pt idx="5">
                  <c:v>172.28</c:v>
                </c:pt>
                <c:pt idx="6">
                  <c:v>181.4</c:v>
                </c:pt>
                <c:pt idx="7">
                  <c:v>192.76</c:v>
                </c:pt>
                <c:pt idx="8">
                  <c:v>216.1</c:v>
                </c:pt>
                <c:pt idx="9">
                  <c:v>226.67</c:v>
                </c:pt>
                <c:pt idx="10">
                  <c:v>245.27</c:v>
                </c:pt>
                <c:pt idx="11">
                  <c:v>228.93</c:v>
                </c:pt>
                <c:pt idx="12">
                  <c:v>319.39</c:v>
                </c:pt>
                <c:pt idx="13">
                  <c:v>301.7</c:v>
                </c:pt>
                <c:pt idx="14">
                  <c:v>346.36</c:v>
                </c:pt>
                <c:pt idx="15">
                  <c:v>345.17</c:v>
                </c:pt>
                <c:pt idx="16">
                  <c:v>368.18</c:v>
                </c:pt>
                <c:pt idx="17">
                  <c:v>383.69</c:v>
                </c:pt>
                <c:pt idx="18">
                  <c:v>429.82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A15-4C48-A106-B0668407F6C4}"/>
            </c:ext>
          </c:extLst>
        </c:ser>
        <c:ser>
          <c:idx val="2"/>
          <c:order val="2"/>
          <c:tx>
            <c:strRef>
              <c:f>'raw data'!$J$43</c:f>
              <c:strCache>
                <c:ptCount val="1"/>
                <c:pt idx="0">
                  <c:v>화장품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'raw data'!$K$28:$AC$28</c:f>
              <c:strCache>
                <c:ptCount val="19"/>
                <c:pt idx="1">
                  <c:v>1Q20</c:v>
                </c:pt>
                <c:pt idx="2">
                  <c:v>2Q20</c:v>
                </c:pt>
                <c:pt idx="3">
                  <c:v>3Q20</c:v>
                </c:pt>
                <c:pt idx="4">
                  <c:v>4Q20</c:v>
                </c:pt>
                <c:pt idx="5">
                  <c:v>1Q21</c:v>
                </c:pt>
                <c:pt idx="6">
                  <c:v>2Q21</c:v>
                </c:pt>
                <c:pt idx="7">
                  <c:v>3Q21</c:v>
                </c:pt>
                <c:pt idx="8">
                  <c:v>4Q21</c:v>
                </c:pt>
                <c:pt idx="9">
                  <c:v>1Q22</c:v>
                </c:pt>
                <c:pt idx="10">
                  <c:v>2Q22</c:v>
                </c:pt>
                <c:pt idx="11">
                  <c:v>3Q22</c:v>
                </c:pt>
                <c:pt idx="12">
                  <c:v>4Q22</c:v>
                </c:pt>
                <c:pt idx="13">
                  <c:v>1Q23</c:v>
                </c:pt>
                <c:pt idx="14">
                  <c:v>2Q23</c:v>
                </c:pt>
                <c:pt idx="15">
                  <c:v>3Q23</c:v>
                </c:pt>
                <c:pt idx="16">
                  <c:v>4Q23</c:v>
                </c:pt>
                <c:pt idx="17">
                  <c:v>1Q24</c:v>
                </c:pt>
                <c:pt idx="18">
                  <c:v>2Q24</c:v>
                </c:pt>
              </c:strCache>
            </c:strRef>
          </c:cat>
          <c:val>
            <c:numRef>
              <c:f>'raw data'!$K$43:$AC$43</c:f>
              <c:numCache>
                <c:formatCode>#,##0</c:formatCode>
                <c:ptCount val="19"/>
                <c:pt idx="1">
                  <c:v>24.24</c:v>
                </c:pt>
                <c:pt idx="2">
                  <c:v>43.67</c:v>
                </c:pt>
                <c:pt idx="3">
                  <c:v>44.83</c:v>
                </c:pt>
                <c:pt idx="4">
                  <c:v>54.79</c:v>
                </c:pt>
                <c:pt idx="5">
                  <c:v>50.64</c:v>
                </c:pt>
                <c:pt idx="6">
                  <c:v>77.41</c:v>
                </c:pt>
                <c:pt idx="7">
                  <c:v>71.23</c:v>
                </c:pt>
                <c:pt idx="8">
                  <c:v>72.37</c:v>
                </c:pt>
                <c:pt idx="9">
                  <c:v>88.71</c:v>
                </c:pt>
                <c:pt idx="10">
                  <c:v>100.08</c:v>
                </c:pt>
                <c:pt idx="11">
                  <c:v>105.9</c:v>
                </c:pt>
                <c:pt idx="12">
                  <c:v>89.56</c:v>
                </c:pt>
                <c:pt idx="13">
                  <c:v>109.97</c:v>
                </c:pt>
                <c:pt idx="14">
                  <c:v>168.42</c:v>
                </c:pt>
                <c:pt idx="15">
                  <c:v>168.57</c:v>
                </c:pt>
                <c:pt idx="16">
                  <c:v>153.38999999999999</c:v>
                </c:pt>
                <c:pt idx="17">
                  <c:v>177.19</c:v>
                </c:pt>
                <c:pt idx="18">
                  <c:v>198.84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A15-4C48-A106-B0668407F6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881495904"/>
        <c:axId val="756968240"/>
      </c:barChart>
      <c:catAx>
        <c:axId val="881495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56968240"/>
        <c:crosses val="autoZero"/>
        <c:auto val="1"/>
        <c:lblAlgn val="ctr"/>
        <c:lblOffset val="100"/>
        <c:noMultiLvlLbl val="0"/>
      </c:catAx>
      <c:valAx>
        <c:axId val="756968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814959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분기별 전체 매출 내수</a:t>
            </a:r>
            <a:r>
              <a:rPr lang="en-US" altLang="ko-KR"/>
              <a:t>/</a:t>
            </a:r>
            <a:r>
              <a:rPr lang="ko-KR" altLang="en-US"/>
              <a:t>수출 비중 </a:t>
            </a:r>
            <a:r>
              <a:rPr lang="en-US" altLang="ko-KR"/>
              <a:t>(%)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'raw data'!$J$30</c:f>
              <c:strCache>
                <c:ptCount val="1"/>
                <c:pt idx="0">
                  <c:v>내수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'raw data'!$K$28:$AC$28</c:f>
              <c:strCache>
                <c:ptCount val="19"/>
                <c:pt idx="1">
                  <c:v>1Q20</c:v>
                </c:pt>
                <c:pt idx="2">
                  <c:v>2Q20</c:v>
                </c:pt>
                <c:pt idx="3">
                  <c:v>3Q20</c:v>
                </c:pt>
                <c:pt idx="4">
                  <c:v>4Q20</c:v>
                </c:pt>
                <c:pt idx="5">
                  <c:v>1Q21</c:v>
                </c:pt>
                <c:pt idx="6">
                  <c:v>2Q21</c:v>
                </c:pt>
                <c:pt idx="7">
                  <c:v>3Q21</c:v>
                </c:pt>
                <c:pt idx="8">
                  <c:v>4Q21</c:v>
                </c:pt>
                <c:pt idx="9">
                  <c:v>1Q22</c:v>
                </c:pt>
                <c:pt idx="10">
                  <c:v>2Q22</c:v>
                </c:pt>
                <c:pt idx="11">
                  <c:v>3Q22</c:v>
                </c:pt>
                <c:pt idx="12">
                  <c:v>4Q22</c:v>
                </c:pt>
                <c:pt idx="13">
                  <c:v>1Q23</c:v>
                </c:pt>
                <c:pt idx="14">
                  <c:v>2Q23</c:v>
                </c:pt>
                <c:pt idx="15">
                  <c:v>3Q23</c:v>
                </c:pt>
                <c:pt idx="16">
                  <c:v>4Q23</c:v>
                </c:pt>
                <c:pt idx="17">
                  <c:v>1Q24</c:v>
                </c:pt>
                <c:pt idx="18">
                  <c:v>2Q24</c:v>
                </c:pt>
              </c:strCache>
            </c:strRef>
          </c:cat>
          <c:val>
            <c:numRef>
              <c:f>'raw data'!$K$30:$AC$30</c:f>
              <c:numCache>
                <c:formatCode>#,##0</c:formatCode>
                <c:ptCount val="19"/>
                <c:pt idx="1">
                  <c:v>164</c:v>
                </c:pt>
                <c:pt idx="2">
                  <c:v>207</c:v>
                </c:pt>
                <c:pt idx="3">
                  <c:v>219</c:v>
                </c:pt>
                <c:pt idx="4">
                  <c:v>218</c:v>
                </c:pt>
                <c:pt idx="5">
                  <c:v>234</c:v>
                </c:pt>
                <c:pt idx="6">
                  <c:v>261</c:v>
                </c:pt>
                <c:pt idx="7">
                  <c:v>279</c:v>
                </c:pt>
                <c:pt idx="8">
                  <c:v>282</c:v>
                </c:pt>
                <c:pt idx="9">
                  <c:v>294</c:v>
                </c:pt>
                <c:pt idx="10">
                  <c:v>325</c:v>
                </c:pt>
                <c:pt idx="11">
                  <c:v>305</c:v>
                </c:pt>
                <c:pt idx="12">
                  <c:v>386</c:v>
                </c:pt>
                <c:pt idx="13">
                  <c:v>343</c:v>
                </c:pt>
                <c:pt idx="14">
                  <c:v>407</c:v>
                </c:pt>
                <c:pt idx="15">
                  <c:v>413</c:v>
                </c:pt>
                <c:pt idx="16">
                  <c:v>434</c:v>
                </c:pt>
                <c:pt idx="17">
                  <c:v>464</c:v>
                </c:pt>
                <c:pt idx="18">
                  <c:v>489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594-4673-909C-270E4F9530CD}"/>
            </c:ext>
          </c:extLst>
        </c:ser>
        <c:ser>
          <c:idx val="1"/>
          <c:order val="1"/>
          <c:tx>
            <c:strRef>
              <c:f>'raw data'!$J$31</c:f>
              <c:strCache>
                <c:ptCount val="1"/>
                <c:pt idx="0">
                  <c:v>수출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'raw data'!$K$28:$AC$28</c:f>
              <c:strCache>
                <c:ptCount val="19"/>
                <c:pt idx="1">
                  <c:v>1Q20</c:v>
                </c:pt>
                <c:pt idx="2">
                  <c:v>2Q20</c:v>
                </c:pt>
                <c:pt idx="3">
                  <c:v>3Q20</c:v>
                </c:pt>
                <c:pt idx="4">
                  <c:v>4Q20</c:v>
                </c:pt>
                <c:pt idx="5">
                  <c:v>1Q21</c:v>
                </c:pt>
                <c:pt idx="6">
                  <c:v>2Q21</c:v>
                </c:pt>
                <c:pt idx="7">
                  <c:v>3Q21</c:v>
                </c:pt>
                <c:pt idx="8">
                  <c:v>4Q21</c:v>
                </c:pt>
                <c:pt idx="9">
                  <c:v>1Q22</c:v>
                </c:pt>
                <c:pt idx="10">
                  <c:v>2Q22</c:v>
                </c:pt>
                <c:pt idx="11">
                  <c:v>3Q22</c:v>
                </c:pt>
                <c:pt idx="12">
                  <c:v>4Q22</c:v>
                </c:pt>
                <c:pt idx="13">
                  <c:v>1Q23</c:v>
                </c:pt>
                <c:pt idx="14">
                  <c:v>2Q23</c:v>
                </c:pt>
                <c:pt idx="15">
                  <c:v>3Q23</c:v>
                </c:pt>
                <c:pt idx="16">
                  <c:v>4Q23</c:v>
                </c:pt>
                <c:pt idx="17">
                  <c:v>1Q24</c:v>
                </c:pt>
                <c:pt idx="18">
                  <c:v>2Q24</c:v>
                </c:pt>
              </c:strCache>
            </c:strRef>
          </c:cat>
          <c:val>
            <c:numRef>
              <c:f>'raw data'!$K$31:$AC$31</c:f>
              <c:numCache>
                <c:formatCode>#,##0</c:formatCode>
                <c:ptCount val="19"/>
                <c:pt idx="1">
                  <c:v>26</c:v>
                </c:pt>
                <c:pt idx="2">
                  <c:v>39.5</c:v>
                </c:pt>
                <c:pt idx="3">
                  <c:v>40.5</c:v>
                </c:pt>
                <c:pt idx="4">
                  <c:v>52</c:v>
                </c:pt>
                <c:pt idx="5">
                  <c:v>61</c:v>
                </c:pt>
                <c:pt idx="6">
                  <c:v>66</c:v>
                </c:pt>
                <c:pt idx="7">
                  <c:v>64</c:v>
                </c:pt>
                <c:pt idx="8">
                  <c:v>73</c:v>
                </c:pt>
                <c:pt idx="9">
                  <c:v>83</c:v>
                </c:pt>
                <c:pt idx="10">
                  <c:v>74</c:v>
                </c:pt>
                <c:pt idx="11">
                  <c:v>82</c:v>
                </c:pt>
                <c:pt idx="12">
                  <c:v>99</c:v>
                </c:pt>
                <c:pt idx="13">
                  <c:v>149</c:v>
                </c:pt>
                <c:pt idx="14">
                  <c:v>166</c:v>
                </c:pt>
                <c:pt idx="15">
                  <c:v>155</c:v>
                </c:pt>
                <c:pt idx="16">
                  <c:v>149</c:v>
                </c:pt>
                <c:pt idx="17">
                  <c:v>165</c:v>
                </c:pt>
                <c:pt idx="18">
                  <c:v>201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594-4673-909C-270E4F9530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881500304"/>
        <c:axId val="659950144"/>
      </c:barChart>
      <c:catAx>
        <c:axId val="881500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59950144"/>
        <c:crosses val="autoZero"/>
        <c:auto val="1"/>
        <c:lblAlgn val="ctr"/>
        <c:lblOffset val="100"/>
        <c:noMultiLvlLbl val="0"/>
      </c:catAx>
      <c:valAx>
        <c:axId val="659950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815003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6.png"/><Relationship Id="rId21" Type="http://schemas.openxmlformats.org/officeDocument/2006/relationships/chart" Target="../charts/chart10.xml"/><Relationship Id="rId34" Type="http://schemas.openxmlformats.org/officeDocument/2006/relationships/image" Target="../media/image22.png"/><Relationship Id="rId42" Type="http://schemas.openxmlformats.org/officeDocument/2006/relationships/image" Target="../media/image28.png"/><Relationship Id="rId47" Type="http://schemas.openxmlformats.org/officeDocument/2006/relationships/chart" Target="../charts/chart16.xml"/><Relationship Id="rId50" Type="http://schemas.openxmlformats.org/officeDocument/2006/relationships/image" Target="../media/image34.jpeg"/><Relationship Id="rId55" Type="http://schemas.openxmlformats.org/officeDocument/2006/relationships/image" Target="../media/image38.png"/><Relationship Id="rId63" Type="http://schemas.openxmlformats.org/officeDocument/2006/relationships/image" Target="../media/image46.png"/><Relationship Id="rId7" Type="http://schemas.openxmlformats.org/officeDocument/2006/relationships/chart" Target="../charts/chart3.xml"/><Relationship Id="rId2" Type="http://schemas.openxmlformats.org/officeDocument/2006/relationships/image" Target="../media/image2.png"/><Relationship Id="rId16" Type="http://schemas.openxmlformats.org/officeDocument/2006/relationships/image" Target="../media/image7.png"/><Relationship Id="rId29" Type="http://schemas.openxmlformats.org/officeDocument/2006/relationships/image" Target="../media/image19.png"/><Relationship Id="rId11" Type="http://schemas.openxmlformats.org/officeDocument/2006/relationships/chart" Target="../charts/chart7.xml"/><Relationship Id="rId24" Type="http://schemas.openxmlformats.org/officeDocument/2006/relationships/image" Target="../media/image14.png"/><Relationship Id="rId32" Type="http://schemas.openxmlformats.org/officeDocument/2006/relationships/image" Target="../media/image21.png"/><Relationship Id="rId37" Type="http://schemas.openxmlformats.org/officeDocument/2006/relationships/chart" Target="../charts/chart13.xml"/><Relationship Id="rId40" Type="http://schemas.openxmlformats.org/officeDocument/2006/relationships/chart" Target="../charts/chart14.xml"/><Relationship Id="rId45" Type="http://schemas.openxmlformats.org/officeDocument/2006/relationships/chart" Target="../charts/chart15.xml"/><Relationship Id="rId53" Type="http://schemas.openxmlformats.org/officeDocument/2006/relationships/image" Target="../media/image36.png"/><Relationship Id="rId58" Type="http://schemas.openxmlformats.org/officeDocument/2006/relationships/image" Target="../media/image41.png"/><Relationship Id="rId66" Type="http://schemas.openxmlformats.org/officeDocument/2006/relationships/image" Target="../media/image49.png"/><Relationship Id="rId5" Type="http://schemas.openxmlformats.org/officeDocument/2006/relationships/chart" Target="../charts/chart1.xml"/><Relationship Id="rId61" Type="http://schemas.openxmlformats.org/officeDocument/2006/relationships/image" Target="../media/image44.png"/><Relationship Id="rId19" Type="http://schemas.openxmlformats.org/officeDocument/2006/relationships/image" Target="../media/image10.png"/><Relationship Id="rId14" Type="http://schemas.openxmlformats.org/officeDocument/2006/relationships/image" Target="../media/image5.png"/><Relationship Id="rId22" Type="http://schemas.openxmlformats.org/officeDocument/2006/relationships/image" Target="../media/image12.png"/><Relationship Id="rId27" Type="http://schemas.openxmlformats.org/officeDocument/2006/relationships/image" Target="../media/image17.png"/><Relationship Id="rId30" Type="http://schemas.openxmlformats.org/officeDocument/2006/relationships/image" Target="../media/image20.png"/><Relationship Id="rId35" Type="http://schemas.openxmlformats.org/officeDocument/2006/relationships/image" Target="../media/image23.png"/><Relationship Id="rId43" Type="http://schemas.openxmlformats.org/officeDocument/2006/relationships/image" Target="../media/image29.png"/><Relationship Id="rId48" Type="http://schemas.openxmlformats.org/officeDocument/2006/relationships/image" Target="../media/image32.png"/><Relationship Id="rId56" Type="http://schemas.openxmlformats.org/officeDocument/2006/relationships/image" Target="../media/image39.png"/><Relationship Id="rId64" Type="http://schemas.openxmlformats.org/officeDocument/2006/relationships/image" Target="../media/image47.png"/><Relationship Id="rId8" Type="http://schemas.openxmlformats.org/officeDocument/2006/relationships/chart" Target="../charts/chart4.xml"/><Relationship Id="rId51" Type="http://schemas.openxmlformats.org/officeDocument/2006/relationships/image" Target="../media/image35.jpeg"/><Relationship Id="rId3" Type="http://schemas.openxmlformats.org/officeDocument/2006/relationships/image" Target="../media/image3.png"/><Relationship Id="rId12" Type="http://schemas.openxmlformats.org/officeDocument/2006/relationships/chart" Target="../charts/chart8.xml"/><Relationship Id="rId17" Type="http://schemas.openxmlformats.org/officeDocument/2006/relationships/image" Target="../media/image8.png"/><Relationship Id="rId25" Type="http://schemas.openxmlformats.org/officeDocument/2006/relationships/image" Target="../media/image15.png"/><Relationship Id="rId33" Type="http://schemas.openxmlformats.org/officeDocument/2006/relationships/chart" Target="../charts/chart12.xml"/><Relationship Id="rId38" Type="http://schemas.openxmlformats.org/officeDocument/2006/relationships/image" Target="../media/image25.png"/><Relationship Id="rId46" Type="http://schemas.openxmlformats.org/officeDocument/2006/relationships/image" Target="../media/image31.png"/><Relationship Id="rId59" Type="http://schemas.openxmlformats.org/officeDocument/2006/relationships/image" Target="../media/image42.png"/><Relationship Id="rId20" Type="http://schemas.openxmlformats.org/officeDocument/2006/relationships/image" Target="../media/image11.png"/><Relationship Id="rId41" Type="http://schemas.openxmlformats.org/officeDocument/2006/relationships/image" Target="../media/image27.png"/><Relationship Id="rId54" Type="http://schemas.openxmlformats.org/officeDocument/2006/relationships/image" Target="../media/image37.png"/><Relationship Id="rId62" Type="http://schemas.openxmlformats.org/officeDocument/2006/relationships/image" Target="../media/image45.png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15" Type="http://schemas.openxmlformats.org/officeDocument/2006/relationships/image" Target="../media/image6.png"/><Relationship Id="rId23" Type="http://schemas.openxmlformats.org/officeDocument/2006/relationships/image" Target="../media/image13.png"/><Relationship Id="rId28" Type="http://schemas.openxmlformats.org/officeDocument/2006/relationships/image" Target="../media/image18.png"/><Relationship Id="rId36" Type="http://schemas.openxmlformats.org/officeDocument/2006/relationships/image" Target="../media/image24.png"/><Relationship Id="rId49" Type="http://schemas.openxmlformats.org/officeDocument/2006/relationships/image" Target="../media/image33.png"/><Relationship Id="rId57" Type="http://schemas.openxmlformats.org/officeDocument/2006/relationships/image" Target="../media/image40.png"/><Relationship Id="rId10" Type="http://schemas.openxmlformats.org/officeDocument/2006/relationships/chart" Target="../charts/chart6.xml"/><Relationship Id="rId31" Type="http://schemas.openxmlformats.org/officeDocument/2006/relationships/chart" Target="../charts/chart11.xml"/><Relationship Id="rId44" Type="http://schemas.openxmlformats.org/officeDocument/2006/relationships/image" Target="../media/image30.png"/><Relationship Id="rId52" Type="http://schemas.openxmlformats.org/officeDocument/2006/relationships/chart" Target="../charts/chart17.xml"/><Relationship Id="rId60" Type="http://schemas.openxmlformats.org/officeDocument/2006/relationships/image" Target="../media/image43.png"/><Relationship Id="rId65" Type="http://schemas.openxmlformats.org/officeDocument/2006/relationships/image" Target="../media/image48.png"/><Relationship Id="rId4" Type="http://schemas.openxmlformats.org/officeDocument/2006/relationships/image" Target="../media/image4.png"/><Relationship Id="rId9" Type="http://schemas.openxmlformats.org/officeDocument/2006/relationships/chart" Target="../charts/chart5.xml"/><Relationship Id="rId13" Type="http://schemas.openxmlformats.org/officeDocument/2006/relationships/chart" Target="../charts/chart9.xml"/><Relationship Id="rId18" Type="http://schemas.openxmlformats.org/officeDocument/2006/relationships/image" Target="../media/image9.png"/><Relationship Id="rId39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</xdr:colOff>
      <xdr:row>0</xdr:row>
      <xdr:rowOff>198120</xdr:rowOff>
    </xdr:from>
    <xdr:to>
      <xdr:col>6</xdr:col>
      <xdr:colOff>434340</xdr:colOff>
      <xdr:row>9</xdr:row>
      <xdr:rowOff>0</xdr:rowOff>
    </xdr:to>
    <xdr:pic>
      <xdr:nvPicPr>
        <xdr:cNvPr id="7" name="그림 6" descr="파마리서치 - 나무위키">
          <a:extLst>
            <a:ext uri="{FF2B5EF4-FFF2-40B4-BE49-F238E27FC236}">
              <a16:creationId xmlns:a16="http://schemas.microsoft.com/office/drawing/2014/main" id="{C30B4438-7C8E-40FB-902F-7DE7D9BD0F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80" y="198120"/>
          <a:ext cx="4114800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175260</xdr:colOff>
      <xdr:row>27</xdr:row>
      <xdr:rowOff>0</xdr:rowOff>
    </xdr:from>
    <xdr:to>
      <xdr:col>8</xdr:col>
      <xdr:colOff>587216</xdr:colOff>
      <xdr:row>34</xdr:row>
      <xdr:rowOff>30617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E322A54E-D2F3-45AE-B399-7BA490C3F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5780" y="5966460"/>
          <a:ext cx="5494496" cy="1577477"/>
        </a:xfrm>
        <a:prstGeom prst="rect">
          <a:avLst/>
        </a:prstGeom>
      </xdr:spPr>
    </xdr:pic>
    <xdr:clientData/>
  </xdr:twoCellAnchor>
  <xdr:twoCellAnchor editAs="oneCell">
    <xdr:from>
      <xdr:col>9</xdr:col>
      <xdr:colOff>312420</xdr:colOff>
      <xdr:row>27</xdr:row>
      <xdr:rowOff>15240</xdr:rowOff>
    </xdr:from>
    <xdr:to>
      <xdr:col>15</xdr:col>
      <xdr:colOff>152735</xdr:colOff>
      <xdr:row>40</xdr:row>
      <xdr:rowOff>61213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AE263F3D-D63E-4E56-821D-97C7A8229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233160" y="5981700"/>
          <a:ext cx="3863675" cy="2918713"/>
        </a:xfrm>
        <a:prstGeom prst="rect">
          <a:avLst/>
        </a:prstGeom>
      </xdr:spPr>
    </xdr:pic>
    <xdr:clientData/>
  </xdr:twoCellAnchor>
  <xdr:twoCellAnchor editAs="oneCell">
    <xdr:from>
      <xdr:col>1</xdr:col>
      <xdr:colOff>24545</xdr:colOff>
      <xdr:row>8</xdr:row>
      <xdr:rowOff>129541</xdr:rowOff>
    </xdr:from>
    <xdr:to>
      <xdr:col>8</xdr:col>
      <xdr:colOff>523082</xdr:colOff>
      <xdr:row>23</xdr:row>
      <xdr:rowOff>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6035148-8662-4D66-8E44-3A555B00E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5065" y="1897381"/>
          <a:ext cx="5581077" cy="318516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44</xdr:row>
      <xdr:rowOff>0</xdr:rowOff>
    </xdr:from>
    <xdr:to>
      <xdr:col>7</xdr:col>
      <xdr:colOff>350520</xdr:colOff>
      <xdr:row>56</xdr:row>
      <xdr:rowOff>91440</xdr:rowOff>
    </xdr:to>
    <xdr:graphicFrame macro="">
      <xdr:nvGraphicFramePr>
        <xdr:cNvPr id="12" name="차트 11">
          <a:extLst>
            <a:ext uri="{FF2B5EF4-FFF2-40B4-BE49-F238E27FC236}">
              <a16:creationId xmlns:a16="http://schemas.microsoft.com/office/drawing/2014/main" id="{0A804755-DE25-424F-8DC4-1355A9A1970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0</xdr:colOff>
      <xdr:row>44</xdr:row>
      <xdr:rowOff>0</xdr:rowOff>
    </xdr:from>
    <xdr:to>
      <xdr:col>14</xdr:col>
      <xdr:colOff>548640</xdr:colOff>
      <xdr:row>56</xdr:row>
      <xdr:rowOff>91440</xdr:rowOff>
    </xdr:to>
    <xdr:graphicFrame macro="">
      <xdr:nvGraphicFramePr>
        <xdr:cNvPr id="13" name="차트 12">
          <a:extLst>
            <a:ext uri="{FF2B5EF4-FFF2-40B4-BE49-F238E27FC236}">
              <a16:creationId xmlns:a16="http://schemas.microsoft.com/office/drawing/2014/main" id="{AB1A7728-3CA7-4632-A67A-66ADBC42C8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15</xdr:col>
      <xdr:colOff>198120</xdr:colOff>
      <xdr:row>44</xdr:row>
      <xdr:rowOff>0</xdr:rowOff>
    </xdr:from>
    <xdr:to>
      <xdr:col>22</xdr:col>
      <xdr:colOff>76200</xdr:colOff>
      <xdr:row>56</xdr:row>
      <xdr:rowOff>91440</xdr:rowOff>
    </xdr:to>
    <xdr:graphicFrame macro="">
      <xdr:nvGraphicFramePr>
        <xdr:cNvPr id="14" name="차트 13">
          <a:extLst>
            <a:ext uri="{FF2B5EF4-FFF2-40B4-BE49-F238E27FC236}">
              <a16:creationId xmlns:a16="http://schemas.microsoft.com/office/drawing/2014/main" id="{D84C56FE-18E8-4DC6-B204-9EDC0E1091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0</xdr:colOff>
      <xdr:row>57</xdr:row>
      <xdr:rowOff>0</xdr:rowOff>
    </xdr:from>
    <xdr:to>
      <xdr:col>7</xdr:col>
      <xdr:colOff>350520</xdr:colOff>
      <xdr:row>69</xdr:row>
      <xdr:rowOff>91440</xdr:rowOff>
    </xdr:to>
    <xdr:graphicFrame macro="">
      <xdr:nvGraphicFramePr>
        <xdr:cNvPr id="17" name="차트 16">
          <a:extLst>
            <a:ext uri="{FF2B5EF4-FFF2-40B4-BE49-F238E27FC236}">
              <a16:creationId xmlns:a16="http://schemas.microsoft.com/office/drawing/2014/main" id="{16368D62-3C43-42E9-84F1-1302A9B5F7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8</xdr:col>
      <xdr:colOff>0</xdr:colOff>
      <xdr:row>57</xdr:row>
      <xdr:rowOff>0</xdr:rowOff>
    </xdr:from>
    <xdr:to>
      <xdr:col>14</xdr:col>
      <xdr:colOff>548640</xdr:colOff>
      <xdr:row>69</xdr:row>
      <xdr:rowOff>91440</xdr:rowOff>
    </xdr:to>
    <xdr:graphicFrame macro="">
      <xdr:nvGraphicFramePr>
        <xdr:cNvPr id="18" name="차트 17">
          <a:extLst>
            <a:ext uri="{FF2B5EF4-FFF2-40B4-BE49-F238E27FC236}">
              <a16:creationId xmlns:a16="http://schemas.microsoft.com/office/drawing/2014/main" id="{038761EF-FA84-4C8D-8F0A-42DA7CE840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15</xdr:col>
      <xdr:colOff>198120</xdr:colOff>
      <xdr:row>57</xdr:row>
      <xdr:rowOff>15240</xdr:rowOff>
    </xdr:from>
    <xdr:to>
      <xdr:col>22</xdr:col>
      <xdr:colOff>76200</xdr:colOff>
      <xdr:row>69</xdr:row>
      <xdr:rowOff>106680</xdr:rowOff>
    </xdr:to>
    <xdr:graphicFrame macro="">
      <xdr:nvGraphicFramePr>
        <xdr:cNvPr id="19" name="차트 18">
          <a:extLst>
            <a:ext uri="{FF2B5EF4-FFF2-40B4-BE49-F238E27FC236}">
              <a16:creationId xmlns:a16="http://schemas.microsoft.com/office/drawing/2014/main" id="{3C3981AF-FF24-4AA4-B2BB-E460E2A6E9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2</xdr:col>
      <xdr:colOff>0</xdr:colOff>
      <xdr:row>70</xdr:row>
      <xdr:rowOff>0</xdr:rowOff>
    </xdr:from>
    <xdr:to>
      <xdr:col>7</xdr:col>
      <xdr:colOff>350520</xdr:colOff>
      <xdr:row>82</xdr:row>
      <xdr:rowOff>91440</xdr:rowOff>
    </xdr:to>
    <xdr:graphicFrame macro="">
      <xdr:nvGraphicFramePr>
        <xdr:cNvPr id="20" name="차트 19">
          <a:extLst>
            <a:ext uri="{FF2B5EF4-FFF2-40B4-BE49-F238E27FC236}">
              <a16:creationId xmlns:a16="http://schemas.microsoft.com/office/drawing/2014/main" id="{71627B87-A8C4-42E0-ABB8-4D7DC2F438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8</xdr:col>
      <xdr:colOff>0</xdr:colOff>
      <xdr:row>70</xdr:row>
      <xdr:rowOff>0</xdr:rowOff>
    </xdr:from>
    <xdr:to>
      <xdr:col>14</xdr:col>
      <xdr:colOff>548640</xdr:colOff>
      <xdr:row>82</xdr:row>
      <xdr:rowOff>91440</xdr:rowOff>
    </xdr:to>
    <xdr:graphicFrame macro="">
      <xdr:nvGraphicFramePr>
        <xdr:cNvPr id="21" name="차트 20">
          <a:extLst>
            <a:ext uri="{FF2B5EF4-FFF2-40B4-BE49-F238E27FC236}">
              <a16:creationId xmlns:a16="http://schemas.microsoft.com/office/drawing/2014/main" id="{297C98C9-81B2-4364-A48C-869EF4F496C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15</xdr:col>
      <xdr:colOff>190500</xdr:colOff>
      <xdr:row>70</xdr:row>
      <xdr:rowOff>0</xdr:rowOff>
    </xdr:from>
    <xdr:to>
      <xdr:col>22</xdr:col>
      <xdr:colOff>68580</xdr:colOff>
      <xdr:row>82</xdr:row>
      <xdr:rowOff>91440</xdr:rowOff>
    </xdr:to>
    <xdr:graphicFrame macro="">
      <xdr:nvGraphicFramePr>
        <xdr:cNvPr id="22" name="차트 21">
          <a:extLst>
            <a:ext uri="{FF2B5EF4-FFF2-40B4-BE49-F238E27FC236}">
              <a16:creationId xmlns:a16="http://schemas.microsoft.com/office/drawing/2014/main" id="{6173EE42-7F7D-400B-B348-2F0ADE6401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 editAs="oneCell">
    <xdr:from>
      <xdr:col>10</xdr:col>
      <xdr:colOff>264375</xdr:colOff>
      <xdr:row>95</xdr:row>
      <xdr:rowOff>30480</xdr:rowOff>
    </xdr:from>
    <xdr:to>
      <xdr:col>18</xdr:col>
      <xdr:colOff>160549</xdr:colOff>
      <xdr:row>110</xdr:row>
      <xdr:rowOff>137504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B302E33-ED7E-4F79-B4D0-0939B9BEE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38555" y="21183600"/>
          <a:ext cx="5260654" cy="34217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122</xdr:row>
      <xdr:rowOff>0</xdr:rowOff>
    </xdr:from>
    <xdr:to>
      <xdr:col>2</xdr:col>
      <xdr:colOff>304800</xdr:colOff>
      <xdr:row>123</xdr:row>
      <xdr:rowOff>83821</xdr:rowOff>
    </xdr:to>
    <xdr:sp macro="" textlink="">
      <xdr:nvSpPr>
        <xdr:cNvPr id="1026" name="AutoShape 2" descr="https://www.notion.so/image/https%3A%2F%2Fprod-files-secure.s3.us-west-2.amazonaws.com%2F8ecf4ef9-366b-446b-a3a5-53ce5d4938f5%2Fcfcd12af-6f3a-4de6-b88e-79239f905eab%2Fimage.png?table=block&amp;id=1190bdb7-bbc1-8086-a4ca-f42b59c972af&amp;spaceId=8ecf4ef9-366b-446b-a3a5-53ce5d4938f5&amp;width=1530&amp;userId=1dba0dd7-10b6-4b24-bef2-055d7f015731&amp;cache=v2">
          <a:extLst>
            <a:ext uri="{FF2B5EF4-FFF2-40B4-BE49-F238E27FC236}">
              <a16:creationId xmlns:a16="http://schemas.microsoft.com/office/drawing/2014/main" id="{3CA535FD-36BA-41FF-BBD5-16E07DE5614D}"/>
            </a:ext>
          </a:extLst>
        </xdr:cNvPr>
        <xdr:cNvSpPr>
          <a:spLocks noChangeAspect="1" noChangeArrowheads="1"/>
        </xdr:cNvSpPr>
      </xdr:nvSpPr>
      <xdr:spPr bwMode="auto">
        <a:xfrm>
          <a:off x="541020" y="2667762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0</xdr:colOff>
      <xdr:row>122</xdr:row>
      <xdr:rowOff>190500</xdr:rowOff>
    </xdr:from>
    <xdr:to>
      <xdr:col>7</xdr:col>
      <xdr:colOff>663364</xdr:colOff>
      <xdr:row>135</xdr:row>
      <xdr:rowOff>111996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5580EBC6-6F9D-47BE-81DB-E980C9EE5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6100" y="26263600"/>
          <a:ext cx="4892464" cy="272819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123</xdr:row>
      <xdr:rowOff>0</xdr:rowOff>
    </xdr:from>
    <xdr:to>
      <xdr:col>9</xdr:col>
      <xdr:colOff>304800</xdr:colOff>
      <xdr:row>124</xdr:row>
      <xdr:rowOff>83819</xdr:rowOff>
    </xdr:to>
    <xdr:sp macro="" textlink="">
      <xdr:nvSpPr>
        <xdr:cNvPr id="1027" name="AutoShape 3" descr="https://www.notion.so/image/https%3A%2F%2Fprod-files-secure.s3.us-west-2.amazonaws.com%2F8ecf4ef9-366b-446b-a3a5-53ce5d4938f5%2F6e48b371-17a2-49ae-bb32-1aac29b2e3ea%2Fimage.png?table=block&amp;id=1190bdb7-bbc1-803a-a74c-dd1e2200e874&amp;spaceId=8ecf4ef9-366b-446b-a3a5-53ce5d4938f5&amp;width=1530&amp;userId=1dba0dd7-10b6-4b24-bef2-055d7f015731&amp;cache=v2">
          <a:extLst>
            <a:ext uri="{FF2B5EF4-FFF2-40B4-BE49-F238E27FC236}">
              <a16:creationId xmlns:a16="http://schemas.microsoft.com/office/drawing/2014/main" id="{E2BA7257-AAFE-45B4-B6A4-7E7552DEC163}"/>
            </a:ext>
          </a:extLst>
        </xdr:cNvPr>
        <xdr:cNvSpPr>
          <a:spLocks noChangeAspect="1" noChangeArrowheads="1"/>
        </xdr:cNvSpPr>
      </xdr:nvSpPr>
      <xdr:spPr bwMode="auto">
        <a:xfrm>
          <a:off x="6103620" y="26898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495300</xdr:colOff>
      <xdr:row>123</xdr:row>
      <xdr:rowOff>88900</xdr:rowOff>
    </xdr:from>
    <xdr:to>
      <xdr:col>15</xdr:col>
      <xdr:colOff>422100</xdr:colOff>
      <xdr:row>134</xdr:row>
      <xdr:rowOff>198335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8763EFF-6031-4317-A151-5828588FE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270500" y="26377900"/>
          <a:ext cx="5311600" cy="248433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147</xdr:row>
      <xdr:rowOff>0</xdr:rowOff>
    </xdr:from>
    <xdr:to>
      <xdr:col>2</xdr:col>
      <xdr:colOff>304800</xdr:colOff>
      <xdr:row>148</xdr:row>
      <xdr:rowOff>83820</xdr:rowOff>
    </xdr:to>
    <xdr:sp macro="" textlink="">
      <xdr:nvSpPr>
        <xdr:cNvPr id="1028" name="AutoShape 4" descr="https://www.notion.so/image/https%3A%2F%2Fprod-files-secure.s3.us-west-2.amazonaws.com%2F8ecf4ef9-366b-446b-a3a5-53ce5d4938f5%2Fe0a667f1-4e2f-43fd-b18e-9c722ade0c94%2Fimage.png?table=block&amp;id=11a0bdb7-bbc1-80a8-9641-d606a332a622&amp;spaceId=8ecf4ef9-366b-446b-a3a5-53ce5d4938f5&amp;width=1530&amp;userId=1dba0dd7-10b6-4b24-bef2-055d7f015731&amp;cache=v2">
          <a:extLst>
            <a:ext uri="{FF2B5EF4-FFF2-40B4-BE49-F238E27FC236}">
              <a16:creationId xmlns:a16="http://schemas.microsoft.com/office/drawing/2014/main" id="{8B5A2C51-9E33-4C5F-BEA7-5500A42E3A3F}"/>
            </a:ext>
          </a:extLst>
        </xdr:cNvPr>
        <xdr:cNvSpPr>
          <a:spLocks noChangeAspect="1" noChangeArrowheads="1"/>
        </xdr:cNvSpPr>
      </xdr:nvSpPr>
      <xdr:spPr bwMode="auto">
        <a:xfrm>
          <a:off x="541020" y="3244596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14</xdr:col>
      <xdr:colOff>660400</xdr:colOff>
      <xdr:row>145</xdr:row>
      <xdr:rowOff>101600</xdr:rowOff>
    </xdr:from>
    <xdr:to>
      <xdr:col>23</xdr:col>
      <xdr:colOff>112237</xdr:colOff>
      <xdr:row>171</xdr:row>
      <xdr:rowOff>28420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EC6FEE84-413F-49B4-82E3-8259DDCAC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147300" y="31165800"/>
          <a:ext cx="5509737" cy="554022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160</xdr:row>
      <xdr:rowOff>76200</xdr:rowOff>
    </xdr:from>
    <xdr:to>
      <xdr:col>11</xdr:col>
      <xdr:colOff>521494</xdr:colOff>
      <xdr:row>170</xdr:row>
      <xdr:rowOff>50800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F23E1C0B-FF9E-4948-B9D7-3B2748E1E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71500" y="34378900"/>
          <a:ext cx="7417594" cy="2133600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188</xdr:row>
      <xdr:rowOff>127000</xdr:rowOff>
    </xdr:from>
    <xdr:to>
      <xdr:col>18</xdr:col>
      <xdr:colOff>494885</xdr:colOff>
      <xdr:row>200</xdr:row>
      <xdr:rowOff>50801</xdr:rowOff>
    </xdr:to>
    <xdr:pic>
      <xdr:nvPicPr>
        <xdr:cNvPr id="25" name="그림 24" descr="https://postfiles.pstatic.net/MjAyNDA0MDRfMjMy/MDAxNzEyMjQxMjk0MTU4.DQp5MkAraARo2ZayCgU8lmR0KJD3vt3IFt3DSm-uCYIg.kgswDzQnc0hTCrc7xLLBiLzBXGvc5GgOTUYrqAS4KEEg.PNG/image.png?type=w773">
          <a:extLst>
            <a:ext uri="{FF2B5EF4-FFF2-40B4-BE49-F238E27FC236}">
              <a16:creationId xmlns:a16="http://schemas.microsoft.com/office/drawing/2014/main" id="{CDDF0D8E-8F44-4131-A3DE-720E6FAD2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5000" y="40474900"/>
          <a:ext cx="5689185" cy="251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25400</xdr:colOff>
      <xdr:row>189</xdr:row>
      <xdr:rowOff>127000</xdr:rowOff>
    </xdr:from>
    <xdr:to>
      <xdr:col>10</xdr:col>
      <xdr:colOff>106768</xdr:colOff>
      <xdr:row>197</xdr:row>
      <xdr:rowOff>177800</xdr:rowOff>
    </xdr:to>
    <xdr:pic>
      <xdr:nvPicPr>
        <xdr:cNvPr id="26" name="그림 25" descr="https://postfiles.pstatic.net/MjAyNDA0MDVfNTUg/MDAxNzEyMjk0NTA2Nzcw.49p1Ok1zJNqVAbU_8Cnr4zr0z7KOZhY8tp2NPSrlVBEg.ir24mKtWxGKJCmOAJko0Dy4-K0EvadByzYOYgAYcUJYg.PNG/image.png?type=w773">
          <a:extLst>
            <a:ext uri="{FF2B5EF4-FFF2-40B4-BE49-F238E27FC236}">
              <a16:creationId xmlns:a16="http://schemas.microsoft.com/office/drawing/2014/main" id="{5AD050B8-56F2-4B82-9DA8-748CEF17C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40690800"/>
          <a:ext cx="6329768" cy="177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152400</xdr:colOff>
      <xdr:row>285</xdr:row>
      <xdr:rowOff>139700</xdr:rowOff>
    </xdr:from>
    <xdr:to>
      <xdr:col>11</xdr:col>
      <xdr:colOff>45884</xdr:colOff>
      <xdr:row>302</xdr:row>
      <xdr:rowOff>151581</xdr:rowOff>
    </xdr:to>
    <xdr:graphicFrame macro="">
      <xdr:nvGraphicFramePr>
        <xdr:cNvPr id="27" name="차트 26">
          <a:extLst>
            <a:ext uri="{FF2B5EF4-FFF2-40B4-BE49-F238E27FC236}">
              <a16:creationId xmlns:a16="http://schemas.microsoft.com/office/drawing/2014/main" id="{A3FFA3B9-E77E-4849-BEDF-2483608DB2C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 editAs="oneCell">
    <xdr:from>
      <xdr:col>13</xdr:col>
      <xdr:colOff>185058</xdr:colOff>
      <xdr:row>309</xdr:row>
      <xdr:rowOff>76200</xdr:rowOff>
    </xdr:from>
    <xdr:to>
      <xdr:col>21</xdr:col>
      <xdr:colOff>295480</xdr:colOff>
      <xdr:row>334</xdr:row>
      <xdr:rowOff>173563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DB912AE-F005-4CEC-931C-9B43128D1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013372" y="64867971"/>
          <a:ext cx="5509737" cy="5540220"/>
        </a:xfrm>
        <a:prstGeom prst="rect">
          <a:avLst/>
        </a:prstGeom>
      </xdr:spPr>
    </xdr:pic>
    <xdr:clientData/>
  </xdr:twoCellAnchor>
  <xdr:twoCellAnchor editAs="oneCell">
    <xdr:from>
      <xdr:col>21</xdr:col>
      <xdr:colOff>424543</xdr:colOff>
      <xdr:row>310</xdr:row>
      <xdr:rowOff>206829</xdr:rowOff>
    </xdr:from>
    <xdr:to>
      <xdr:col>30</xdr:col>
      <xdr:colOff>309671</xdr:colOff>
      <xdr:row>330</xdr:row>
      <xdr:rowOff>181078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973BBCD0-3E45-4B08-A4C5-5383E6135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652172" y="65216315"/>
          <a:ext cx="5959356" cy="432853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328</xdr:row>
      <xdr:rowOff>87086</xdr:rowOff>
    </xdr:from>
    <xdr:to>
      <xdr:col>11</xdr:col>
      <xdr:colOff>21771</xdr:colOff>
      <xdr:row>347</xdr:row>
      <xdr:rowOff>48834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6734B574-FF7B-4243-83A8-7258DAA3E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44286" y="69015429"/>
          <a:ext cx="6955971" cy="4098319"/>
        </a:xfrm>
        <a:prstGeom prst="rect">
          <a:avLst/>
        </a:prstGeom>
      </xdr:spPr>
    </xdr:pic>
    <xdr:clientData/>
  </xdr:twoCellAnchor>
  <xdr:twoCellAnchor editAs="oneCell">
    <xdr:from>
      <xdr:col>11</xdr:col>
      <xdr:colOff>478971</xdr:colOff>
      <xdr:row>336</xdr:row>
      <xdr:rowOff>65314</xdr:rowOff>
    </xdr:from>
    <xdr:to>
      <xdr:col>21</xdr:col>
      <xdr:colOff>573181</xdr:colOff>
      <xdr:row>360</xdr:row>
      <xdr:rowOff>75565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C8138658-BAE0-45E4-A64C-E3D468790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957457" y="70735371"/>
          <a:ext cx="6843353" cy="523539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391</xdr:row>
      <xdr:rowOff>0</xdr:rowOff>
    </xdr:from>
    <xdr:to>
      <xdr:col>13</xdr:col>
      <xdr:colOff>647386</xdr:colOff>
      <xdr:row>414</xdr:row>
      <xdr:rowOff>212724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24D2C917-B72B-4396-9B35-AA43456AB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44286" y="82644343"/>
          <a:ext cx="8931414" cy="5220152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428</xdr:row>
      <xdr:rowOff>97972</xdr:rowOff>
    </xdr:from>
    <xdr:to>
      <xdr:col>5</xdr:col>
      <xdr:colOff>325771</xdr:colOff>
      <xdr:row>441</xdr:row>
      <xdr:rowOff>133054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BB153546-0840-4E39-A7EE-0E98BC7A5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24542" y="90961029"/>
          <a:ext cx="3330229" cy="286536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429</xdr:row>
      <xdr:rowOff>0</xdr:rowOff>
    </xdr:from>
    <xdr:to>
      <xdr:col>14</xdr:col>
      <xdr:colOff>26595</xdr:colOff>
      <xdr:row>439</xdr:row>
      <xdr:rowOff>9987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3536F970-C0DF-4450-B073-6DD406963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103914" y="91080771"/>
          <a:ext cx="5425910" cy="2187130"/>
        </a:xfrm>
        <a:prstGeom prst="rect">
          <a:avLst/>
        </a:prstGeom>
      </xdr:spPr>
    </xdr:pic>
    <xdr:clientData/>
  </xdr:twoCellAnchor>
  <xdr:twoCellAnchor editAs="oneCell">
    <xdr:from>
      <xdr:col>12</xdr:col>
      <xdr:colOff>163286</xdr:colOff>
      <xdr:row>439</xdr:row>
      <xdr:rowOff>43543</xdr:rowOff>
    </xdr:from>
    <xdr:to>
      <xdr:col>20</xdr:col>
      <xdr:colOff>1641</xdr:colOff>
      <xdr:row>459</xdr:row>
      <xdr:rowOff>109240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1DC131FE-2B32-4EED-B40B-110707E1B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316686" y="96131743"/>
          <a:ext cx="5227773" cy="4419983"/>
        </a:xfrm>
        <a:prstGeom prst="rect">
          <a:avLst/>
        </a:prstGeom>
      </xdr:spPr>
    </xdr:pic>
    <xdr:clientData/>
  </xdr:twoCellAnchor>
  <xdr:twoCellAnchor editAs="oneCell">
    <xdr:from>
      <xdr:col>2</xdr:col>
      <xdr:colOff>130629</xdr:colOff>
      <xdr:row>463</xdr:row>
      <xdr:rowOff>174171</xdr:rowOff>
    </xdr:from>
    <xdr:to>
      <xdr:col>8</xdr:col>
      <xdr:colOff>272142</xdr:colOff>
      <xdr:row>480</xdr:row>
      <xdr:rowOff>39122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6BEB15CF-BC72-4758-A2F0-4780D5B7B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74915" y="101650800"/>
          <a:ext cx="5050970" cy="3566093"/>
        </a:xfrm>
        <a:prstGeom prst="rect">
          <a:avLst/>
        </a:prstGeom>
      </xdr:spPr>
    </xdr:pic>
    <xdr:clientData/>
  </xdr:twoCellAnchor>
  <xdr:twoCellAnchor editAs="oneCell">
    <xdr:from>
      <xdr:col>8</xdr:col>
      <xdr:colOff>359228</xdr:colOff>
      <xdr:row>463</xdr:row>
      <xdr:rowOff>108857</xdr:rowOff>
    </xdr:from>
    <xdr:to>
      <xdr:col>16</xdr:col>
      <xdr:colOff>402772</xdr:colOff>
      <xdr:row>480</xdr:row>
      <xdr:rowOff>14892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D612849D-67D0-4710-BFAF-830C5C569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812971" y="101585486"/>
          <a:ext cx="5442858" cy="3607177"/>
        </a:xfrm>
        <a:prstGeom prst="rect">
          <a:avLst/>
        </a:prstGeom>
      </xdr:spPr>
    </xdr:pic>
    <xdr:clientData/>
  </xdr:twoCellAnchor>
  <xdr:twoCellAnchor>
    <xdr:from>
      <xdr:col>1</xdr:col>
      <xdr:colOff>26894</xdr:colOff>
      <xdr:row>489</xdr:row>
      <xdr:rowOff>89647</xdr:rowOff>
    </xdr:from>
    <xdr:to>
      <xdr:col>8</xdr:col>
      <xdr:colOff>618566</xdr:colOff>
      <xdr:row>504</xdr:row>
      <xdr:rowOff>8965</xdr:rowOff>
    </xdr:to>
    <xdr:graphicFrame macro="">
      <xdr:nvGraphicFramePr>
        <xdr:cNvPr id="40" name="차트 39">
          <a:extLst>
            <a:ext uri="{FF2B5EF4-FFF2-40B4-BE49-F238E27FC236}">
              <a16:creationId xmlns:a16="http://schemas.microsoft.com/office/drawing/2014/main" id="{E84B4453-28DA-4E32-9D3E-0CCDBA7250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 editAs="oneCell">
    <xdr:from>
      <xdr:col>2</xdr:col>
      <xdr:colOff>0</xdr:colOff>
      <xdr:row>506</xdr:row>
      <xdr:rowOff>0</xdr:rowOff>
    </xdr:from>
    <xdr:to>
      <xdr:col>5</xdr:col>
      <xdr:colOff>603626</xdr:colOff>
      <xdr:row>519</xdr:row>
      <xdr:rowOff>73770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5344CFA1-57E8-4AB1-80EC-D26CD6118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37882" y="114066918"/>
          <a:ext cx="3490262" cy="2987299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525</xdr:row>
      <xdr:rowOff>179295</xdr:rowOff>
    </xdr:from>
    <xdr:to>
      <xdr:col>8</xdr:col>
      <xdr:colOff>618565</xdr:colOff>
      <xdr:row>543</xdr:row>
      <xdr:rowOff>116541</xdr:rowOff>
    </xdr:to>
    <xdr:graphicFrame macro="">
      <xdr:nvGraphicFramePr>
        <xdr:cNvPr id="42" name="차트 41">
          <a:extLst>
            <a:ext uri="{FF2B5EF4-FFF2-40B4-BE49-F238E27FC236}">
              <a16:creationId xmlns:a16="http://schemas.microsoft.com/office/drawing/2014/main" id="{E09AE3BA-5D27-4F66-83DE-370A54FE74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 editAs="oneCell">
    <xdr:from>
      <xdr:col>9</xdr:col>
      <xdr:colOff>0</xdr:colOff>
      <xdr:row>526</xdr:row>
      <xdr:rowOff>0</xdr:rowOff>
    </xdr:from>
    <xdr:to>
      <xdr:col>19</xdr:col>
      <xdr:colOff>80052</xdr:colOff>
      <xdr:row>543</xdr:row>
      <xdr:rowOff>8965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42D4E9F6-608C-4E51-9DD3-8AD75700A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113929" y="118325153"/>
          <a:ext cx="6803582" cy="38189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549</xdr:row>
      <xdr:rowOff>0</xdr:rowOff>
    </xdr:from>
    <xdr:to>
      <xdr:col>11</xdr:col>
      <xdr:colOff>212185</xdr:colOff>
      <xdr:row>557</xdr:row>
      <xdr:rowOff>135085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80230FD1-5DD5-4E2E-82CE-49B23CD43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37882" y="123479859"/>
          <a:ext cx="7132938" cy="1928027"/>
        </a:xfrm>
        <a:prstGeom prst="rect">
          <a:avLst/>
        </a:prstGeom>
      </xdr:spPr>
    </xdr:pic>
    <xdr:clientData/>
  </xdr:twoCellAnchor>
  <xdr:twoCellAnchor editAs="oneCell">
    <xdr:from>
      <xdr:col>2</xdr:col>
      <xdr:colOff>125506</xdr:colOff>
      <xdr:row>560</xdr:row>
      <xdr:rowOff>8964</xdr:rowOff>
    </xdr:from>
    <xdr:to>
      <xdr:col>10</xdr:col>
      <xdr:colOff>522322</xdr:colOff>
      <xdr:row>569</xdr:row>
      <xdr:rowOff>19002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651A17C3-D740-42FF-9670-3F5327903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63388" y="125954117"/>
          <a:ext cx="6645216" cy="2027096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581</xdr:row>
      <xdr:rowOff>0</xdr:rowOff>
    </xdr:from>
    <xdr:to>
      <xdr:col>7</xdr:col>
      <xdr:colOff>340658</xdr:colOff>
      <xdr:row>593</xdr:row>
      <xdr:rowOff>53789</xdr:rowOff>
    </xdr:to>
    <xdr:graphicFrame macro="">
      <xdr:nvGraphicFramePr>
        <xdr:cNvPr id="46" name="차트 45">
          <a:extLst>
            <a:ext uri="{FF2B5EF4-FFF2-40B4-BE49-F238E27FC236}">
              <a16:creationId xmlns:a16="http://schemas.microsoft.com/office/drawing/2014/main" id="{B2740FBF-76F9-454E-88E6-F36A6E1D481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7"/>
        </a:graphicData>
      </a:graphic>
    </xdr:graphicFrame>
    <xdr:clientData/>
  </xdr:twoCellAnchor>
  <xdr:twoCellAnchor editAs="oneCell">
    <xdr:from>
      <xdr:col>8</xdr:col>
      <xdr:colOff>0</xdr:colOff>
      <xdr:row>581</xdr:row>
      <xdr:rowOff>-1</xdr:rowOff>
    </xdr:from>
    <xdr:to>
      <xdr:col>15</xdr:col>
      <xdr:colOff>215153</xdr:colOff>
      <xdr:row>593</xdr:row>
      <xdr:rowOff>210830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44E35FAB-9C90-48C4-BDC0-5744DF304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441576" y="130651623"/>
          <a:ext cx="4921624" cy="2900243"/>
        </a:xfrm>
        <a:prstGeom prst="rect">
          <a:avLst/>
        </a:prstGeom>
      </xdr:spPr>
    </xdr:pic>
    <xdr:clientData/>
  </xdr:twoCellAnchor>
  <xdr:twoCellAnchor editAs="oneCell">
    <xdr:from>
      <xdr:col>9</xdr:col>
      <xdr:colOff>8964</xdr:colOff>
      <xdr:row>599</xdr:row>
      <xdr:rowOff>22782</xdr:rowOff>
    </xdr:from>
    <xdr:to>
      <xdr:col>16</xdr:col>
      <xdr:colOff>298202</xdr:colOff>
      <xdr:row>613</xdr:row>
      <xdr:rowOff>185053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9BF8604F-B9DB-4F09-B7F8-E9F0AD2F91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122893" y="134708523"/>
          <a:ext cx="4995709" cy="3299918"/>
        </a:xfrm>
        <a:prstGeom prst="rect">
          <a:avLst/>
        </a:prstGeom>
      </xdr:spPr>
    </xdr:pic>
    <xdr:clientData/>
  </xdr:twoCellAnchor>
  <xdr:twoCellAnchor>
    <xdr:from>
      <xdr:col>1</xdr:col>
      <xdr:colOff>188257</xdr:colOff>
      <xdr:row>617</xdr:row>
      <xdr:rowOff>224116</xdr:rowOff>
    </xdr:from>
    <xdr:to>
      <xdr:col>8</xdr:col>
      <xdr:colOff>80682</xdr:colOff>
      <xdr:row>631</xdr:row>
      <xdr:rowOff>143434</xdr:rowOff>
    </xdr:to>
    <xdr:graphicFrame macro="">
      <xdr:nvGraphicFramePr>
        <xdr:cNvPr id="49" name="차트 48">
          <a:extLst>
            <a:ext uri="{FF2B5EF4-FFF2-40B4-BE49-F238E27FC236}">
              <a16:creationId xmlns:a16="http://schemas.microsoft.com/office/drawing/2014/main" id="{F1AA0076-590A-4172-838D-37EF741DEEF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0"/>
        </a:graphicData>
      </a:graphic>
    </xdr:graphicFrame>
    <xdr:clientData/>
  </xdr:twoCellAnchor>
  <xdr:twoCellAnchor editAs="oneCell">
    <xdr:from>
      <xdr:col>8</xdr:col>
      <xdr:colOff>251012</xdr:colOff>
      <xdr:row>618</xdr:row>
      <xdr:rowOff>9995</xdr:rowOff>
    </xdr:from>
    <xdr:to>
      <xdr:col>15</xdr:col>
      <xdr:colOff>617099</xdr:colOff>
      <xdr:row>631</xdr:row>
      <xdr:rowOff>96829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6ED267D8-E1DA-4685-BE40-69884FE5B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92588" y="138953971"/>
          <a:ext cx="5072558" cy="3000364"/>
        </a:xfrm>
        <a:prstGeom prst="rect">
          <a:avLst/>
        </a:prstGeom>
      </xdr:spPr>
    </xdr:pic>
    <xdr:clientData/>
  </xdr:twoCellAnchor>
  <xdr:twoCellAnchor editAs="oneCell">
    <xdr:from>
      <xdr:col>8</xdr:col>
      <xdr:colOff>599476</xdr:colOff>
      <xdr:row>632</xdr:row>
      <xdr:rowOff>107576</xdr:rowOff>
    </xdr:from>
    <xdr:to>
      <xdr:col>15</xdr:col>
      <xdr:colOff>556708</xdr:colOff>
      <xdr:row>646</xdr:row>
      <xdr:rowOff>64994</xdr:rowOff>
    </xdr:to>
    <xdr:pic>
      <xdr:nvPicPr>
        <xdr:cNvPr id="51" name="그림 50" descr="https://postfiles.pstatic.net/MjAyNDA4MThfMTky/MDAxNzIzOTQyMTk2MzAz.uGX2Ks1049IylZyO_3PLL4XGUBxgzd8XbJUgFFipLewg.jUucL_GTl0mqkeHj4fTueLwffJWucc0tnyya9ayy6XYg.PNG/image.png?type=w773">
          <a:extLst>
            <a:ext uri="{FF2B5EF4-FFF2-40B4-BE49-F238E27FC236}">
              <a16:creationId xmlns:a16="http://schemas.microsoft.com/office/drawing/2014/main" id="{3D727134-9079-422C-BD86-9EA1115B98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41052" y="142189200"/>
          <a:ext cx="4663703" cy="3095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551551</xdr:colOff>
      <xdr:row>2</xdr:row>
      <xdr:rowOff>0</xdr:rowOff>
    </xdr:from>
    <xdr:to>
      <xdr:col>22</xdr:col>
      <xdr:colOff>33169</xdr:colOff>
      <xdr:row>15</xdr:row>
      <xdr:rowOff>23756</xdr:rowOff>
    </xdr:to>
    <xdr:pic>
      <xdr:nvPicPr>
        <xdr:cNvPr id="52" name="그림 51" descr="https://postfiles.pstatic.net/MjAyNDA4MTdfMzAg/MDAxNzIzODkzNTk5Mzc4.3D4q2kFK7OiUZ55CfFlBWSXY0UeTUtNFmlY_X9kg9yEg.1EmNDesPPUc4pziDy3OeHVPPUHfdNIT3hutMoHe4UBQg.PNG/image.png?type=w773">
          <a:extLst>
            <a:ext uri="{FF2B5EF4-FFF2-40B4-BE49-F238E27FC236}">
              <a16:creationId xmlns:a16="http://schemas.microsoft.com/office/drawing/2014/main" id="{5F8D0D91-3618-4EDB-89D2-51CC046C9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71951" y="448235"/>
          <a:ext cx="3515736" cy="29372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102392</xdr:colOff>
      <xdr:row>672</xdr:row>
      <xdr:rowOff>0</xdr:rowOff>
    </xdr:from>
    <xdr:to>
      <xdr:col>18</xdr:col>
      <xdr:colOff>484430</xdr:colOff>
      <xdr:row>686</xdr:row>
      <xdr:rowOff>211127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DF0DC1CC-B705-432C-8297-525D53FC3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888674" y="146339859"/>
          <a:ext cx="5760862" cy="3348774"/>
        </a:xfrm>
        <a:prstGeom prst="rect">
          <a:avLst/>
        </a:prstGeom>
      </xdr:spPr>
    </xdr:pic>
    <xdr:clientData/>
  </xdr:twoCellAnchor>
  <xdr:twoCellAnchor>
    <xdr:from>
      <xdr:col>1</xdr:col>
      <xdr:colOff>134469</xdr:colOff>
      <xdr:row>671</xdr:row>
      <xdr:rowOff>98611</xdr:rowOff>
    </xdr:from>
    <xdr:to>
      <xdr:col>9</xdr:col>
      <xdr:colOff>627529</xdr:colOff>
      <xdr:row>687</xdr:row>
      <xdr:rowOff>35858</xdr:rowOff>
    </xdr:to>
    <xdr:graphicFrame macro="">
      <xdr:nvGraphicFramePr>
        <xdr:cNvPr id="54" name="차트 53">
          <a:extLst>
            <a:ext uri="{FF2B5EF4-FFF2-40B4-BE49-F238E27FC236}">
              <a16:creationId xmlns:a16="http://schemas.microsoft.com/office/drawing/2014/main" id="{09E4F96E-5A46-46C6-B15B-2BAE4B7900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5"/>
        </a:graphicData>
      </a:graphic>
    </xdr:graphicFrame>
    <xdr:clientData/>
  </xdr:twoCellAnchor>
  <xdr:twoCellAnchor editAs="oneCell">
    <xdr:from>
      <xdr:col>2</xdr:col>
      <xdr:colOff>0</xdr:colOff>
      <xdr:row>699</xdr:row>
      <xdr:rowOff>0</xdr:rowOff>
    </xdr:from>
    <xdr:to>
      <xdr:col>10</xdr:col>
      <xdr:colOff>587332</xdr:colOff>
      <xdr:row>708</xdr:row>
      <xdr:rowOff>208175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1C57C211-09F4-4BF2-B7E8-B2EC8B988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40327" y="155641964"/>
          <a:ext cx="6780314" cy="2203229"/>
        </a:xfrm>
        <a:prstGeom prst="rect">
          <a:avLst/>
        </a:prstGeom>
      </xdr:spPr>
    </xdr:pic>
    <xdr:clientData/>
  </xdr:twoCellAnchor>
  <xdr:twoCellAnchor>
    <xdr:from>
      <xdr:col>2</xdr:col>
      <xdr:colOff>206188</xdr:colOff>
      <xdr:row>718</xdr:row>
      <xdr:rowOff>116541</xdr:rowOff>
    </xdr:from>
    <xdr:to>
      <xdr:col>13</xdr:col>
      <xdr:colOff>152401</xdr:colOff>
      <xdr:row>735</xdr:row>
      <xdr:rowOff>62753</xdr:rowOff>
    </xdr:to>
    <xdr:graphicFrame macro="">
      <xdr:nvGraphicFramePr>
        <xdr:cNvPr id="55" name="차트 54">
          <a:extLst>
            <a:ext uri="{FF2B5EF4-FFF2-40B4-BE49-F238E27FC236}">
              <a16:creationId xmlns:a16="http://schemas.microsoft.com/office/drawing/2014/main" id="{12469B7F-6FF7-4E5B-AD7B-6E85CEB8CB9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7"/>
        </a:graphicData>
      </a:graphic>
    </xdr:graphicFrame>
    <xdr:clientData/>
  </xdr:twoCellAnchor>
  <xdr:twoCellAnchor editAs="oneCell">
    <xdr:from>
      <xdr:col>1</xdr:col>
      <xdr:colOff>170329</xdr:colOff>
      <xdr:row>741</xdr:row>
      <xdr:rowOff>107577</xdr:rowOff>
    </xdr:from>
    <xdr:to>
      <xdr:col>9</xdr:col>
      <xdr:colOff>403484</xdr:colOff>
      <xdr:row>749</xdr:row>
      <xdr:rowOff>3715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90E77FBD-B692-4C5E-9313-9152E58CC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19953" y="161911553"/>
          <a:ext cx="5997460" cy="168416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758</xdr:row>
      <xdr:rowOff>179294</xdr:rowOff>
    </xdr:from>
    <xdr:to>
      <xdr:col>8</xdr:col>
      <xdr:colOff>522216</xdr:colOff>
      <xdr:row>779</xdr:row>
      <xdr:rowOff>106186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8FEDCB52-B058-4038-BF88-4576EF48E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37882" y="165793270"/>
          <a:ext cx="5425910" cy="46333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800</xdr:row>
      <xdr:rowOff>0</xdr:rowOff>
    </xdr:from>
    <xdr:to>
      <xdr:col>10</xdr:col>
      <xdr:colOff>322730</xdr:colOff>
      <xdr:row>816</xdr:row>
      <xdr:rowOff>173212</xdr:rowOff>
    </xdr:to>
    <xdr:pic>
      <xdr:nvPicPr>
        <xdr:cNvPr id="57" name="그림 56" descr="https://hcj-data.hinews.cn/73-20240927101025-66f61411a80f1.jpg">
          <a:extLst>
            <a:ext uri="{FF2B5EF4-FFF2-40B4-BE49-F238E27FC236}">
              <a16:creationId xmlns:a16="http://schemas.microsoft.com/office/drawing/2014/main" id="{9B2416C4-DB2D-45FD-91D1-39B0A2A4B1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882" y="175026918"/>
          <a:ext cx="6571130" cy="37590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517522</xdr:colOff>
      <xdr:row>803</xdr:row>
      <xdr:rowOff>134469</xdr:rowOff>
    </xdr:from>
    <xdr:to>
      <xdr:col>14</xdr:col>
      <xdr:colOff>16523</xdr:colOff>
      <xdr:row>814</xdr:row>
      <xdr:rowOff>88300</xdr:rowOff>
    </xdr:to>
    <xdr:pic>
      <xdr:nvPicPr>
        <xdr:cNvPr id="58" name="그림 57" descr="정상수 파마리서치회장, “스타트업 나서는 청년 지원하겠다” - 강원일보">
          <a:extLst>
            <a:ext uri="{FF2B5EF4-FFF2-40B4-BE49-F238E27FC236}">
              <a16:creationId xmlns:a16="http://schemas.microsoft.com/office/drawing/2014/main" id="{FC8BBD60-0CC8-40E8-9E17-AC4D7020B0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76157" y="175833740"/>
          <a:ext cx="1516060" cy="24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44823</xdr:colOff>
      <xdr:row>649</xdr:row>
      <xdr:rowOff>197224</xdr:rowOff>
    </xdr:from>
    <xdr:to>
      <xdr:col>7</xdr:col>
      <xdr:colOff>385481</xdr:colOff>
      <xdr:row>662</xdr:row>
      <xdr:rowOff>26895</xdr:rowOff>
    </xdr:to>
    <xdr:graphicFrame macro="">
      <xdr:nvGraphicFramePr>
        <xdr:cNvPr id="59" name="차트 58">
          <a:extLst>
            <a:ext uri="{FF2B5EF4-FFF2-40B4-BE49-F238E27FC236}">
              <a16:creationId xmlns:a16="http://schemas.microsoft.com/office/drawing/2014/main" id="{ED095128-3455-48DC-B3A1-D9C365B6B7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2"/>
        </a:graphicData>
      </a:graphic>
    </xdr:graphicFrame>
    <xdr:clientData/>
  </xdr:twoCellAnchor>
  <xdr:twoCellAnchor editAs="oneCell">
    <xdr:from>
      <xdr:col>8</xdr:col>
      <xdr:colOff>0</xdr:colOff>
      <xdr:row>650</xdr:row>
      <xdr:rowOff>1</xdr:rowOff>
    </xdr:from>
    <xdr:to>
      <xdr:col>14</xdr:col>
      <xdr:colOff>460299</xdr:colOff>
      <xdr:row>663</xdr:row>
      <xdr:rowOff>116542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122BE95-746E-41A2-9DFD-5ABE53F33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441576" y="180405742"/>
          <a:ext cx="4494417" cy="30300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824</xdr:row>
      <xdr:rowOff>1</xdr:rowOff>
    </xdr:from>
    <xdr:to>
      <xdr:col>8</xdr:col>
      <xdr:colOff>513863</xdr:colOff>
      <xdr:row>838</xdr:row>
      <xdr:rowOff>44824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D65900BC-47FF-4281-9699-5E74BF6A9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37882" y="185112213"/>
          <a:ext cx="5417557" cy="318247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8</xdr:col>
      <xdr:colOff>304800</xdr:colOff>
      <xdr:row>4</xdr:row>
      <xdr:rowOff>83820</xdr:rowOff>
    </xdr:to>
    <xdr:sp macro="" textlink="">
      <xdr:nvSpPr>
        <xdr:cNvPr id="1025" name="AutoShape 1" descr="A vibrant image showing the Rejuran syringes and box spreading globally, symbolizing their expansion across the world. The Rejuran product is centered, with dynamic lines and light effects reaching out across a world map, highlighting different continents and countries. The image should convey growth and reach, with a futuristic and professional style, while still emphasizing the medical and rejuvenation themes of the product.">
          <a:extLst>
            <a:ext uri="{FF2B5EF4-FFF2-40B4-BE49-F238E27FC236}">
              <a16:creationId xmlns:a16="http://schemas.microsoft.com/office/drawing/2014/main" id="{7845D698-E74C-493D-A423-C7C058C32845}"/>
            </a:ext>
          </a:extLst>
        </xdr:cNvPr>
        <xdr:cNvSpPr>
          <a:spLocks noChangeAspect="1" noChangeArrowheads="1"/>
        </xdr:cNvSpPr>
      </xdr:nvSpPr>
      <xdr:spPr bwMode="auto">
        <a:xfrm>
          <a:off x="5433060" y="6629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9</xdr:col>
      <xdr:colOff>29135</xdr:colOff>
      <xdr:row>1</xdr:row>
      <xdr:rowOff>62751</xdr:rowOff>
    </xdr:from>
    <xdr:to>
      <xdr:col>15</xdr:col>
      <xdr:colOff>89647</xdr:colOff>
      <xdr:row>11</xdr:row>
      <xdr:rowOff>161363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FAB6EA83-D147-4BC4-9355-B0E9A828B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143064" y="286869"/>
          <a:ext cx="4094630" cy="233978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848</xdr:row>
      <xdr:rowOff>0</xdr:rowOff>
    </xdr:from>
    <xdr:to>
      <xdr:col>9</xdr:col>
      <xdr:colOff>556206</xdr:colOff>
      <xdr:row>863</xdr:row>
      <xdr:rowOff>197224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303289A6-53CE-46F1-A179-1C06F36EE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37882" y="190491035"/>
          <a:ext cx="6132253" cy="3558989"/>
        </a:xfrm>
        <a:prstGeom prst="rect">
          <a:avLst/>
        </a:prstGeom>
      </xdr:spPr>
    </xdr:pic>
    <xdr:clientData/>
  </xdr:twoCellAnchor>
  <xdr:twoCellAnchor editAs="oneCell">
    <xdr:from>
      <xdr:col>2</xdr:col>
      <xdr:colOff>89646</xdr:colOff>
      <xdr:row>363</xdr:row>
      <xdr:rowOff>8965</xdr:rowOff>
    </xdr:from>
    <xdr:to>
      <xdr:col>12</xdr:col>
      <xdr:colOff>426777</xdr:colOff>
      <xdr:row>383</xdr:row>
      <xdr:rowOff>188259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6F8ED226-DA16-43DD-A2EF-6ABABFCCD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27528" y="81704330"/>
          <a:ext cx="7930237" cy="466164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882</xdr:row>
      <xdr:rowOff>0</xdr:rowOff>
    </xdr:from>
    <xdr:to>
      <xdr:col>10</xdr:col>
      <xdr:colOff>312989</xdr:colOff>
      <xdr:row>894</xdr:row>
      <xdr:rowOff>168336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D6D96A89-6019-4CDA-A81F-367A025AF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37882" y="198335153"/>
          <a:ext cx="6561389" cy="2857748"/>
        </a:xfrm>
        <a:prstGeom prst="rect">
          <a:avLst/>
        </a:prstGeom>
      </xdr:spPr>
    </xdr:pic>
    <xdr:clientData/>
  </xdr:twoCellAnchor>
  <xdr:twoCellAnchor editAs="oneCell">
    <xdr:from>
      <xdr:col>2</xdr:col>
      <xdr:colOff>98612</xdr:colOff>
      <xdr:row>904</xdr:row>
      <xdr:rowOff>71718</xdr:rowOff>
    </xdr:from>
    <xdr:to>
      <xdr:col>10</xdr:col>
      <xdr:colOff>38188</xdr:colOff>
      <xdr:row>919</xdr:row>
      <xdr:rowOff>85906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987F6C7F-7ED2-48D2-86B7-ED54ED151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36494" y="203337459"/>
          <a:ext cx="6187976" cy="3375953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939</xdr:row>
      <xdr:rowOff>0</xdr:rowOff>
    </xdr:from>
    <xdr:to>
      <xdr:col>9</xdr:col>
      <xdr:colOff>294364</xdr:colOff>
      <xdr:row>949</xdr:row>
      <xdr:rowOff>197224</xdr:rowOff>
    </xdr:to>
    <xdr:pic>
      <xdr:nvPicPr>
        <xdr:cNvPr id="1024" name="그림 1023">
          <a:extLst>
            <a:ext uri="{FF2B5EF4-FFF2-40B4-BE49-F238E27FC236}">
              <a16:creationId xmlns:a16="http://schemas.microsoft.com/office/drawing/2014/main" id="{E0D26D2F-5012-4BD7-A222-E49E8D0AF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37883" y="211109859"/>
          <a:ext cx="5870410" cy="243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663387</xdr:colOff>
      <xdr:row>949</xdr:row>
      <xdr:rowOff>80684</xdr:rowOff>
    </xdr:from>
    <xdr:to>
      <xdr:col>20</xdr:col>
      <xdr:colOff>528917</xdr:colOff>
      <xdr:row>963</xdr:row>
      <xdr:rowOff>36090</xdr:rowOff>
    </xdr:to>
    <xdr:pic>
      <xdr:nvPicPr>
        <xdr:cNvPr id="1029" name="그림 1028">
          <a:extLst>
            <a:ext uri="{FF2B5EF4-FFF2-40B4-BE49-F238E27FC236}">
              <a16:creationId xmlns:a16="http://schemas.microsoft.com/office/drawing/2014/main" id="{A8C4D405-3F76-4BA4-AEDC-5699F3FBB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794375" y="213431719"/>
          <a:ext cx="5244354" cy="30930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957</xdr:row>
      <xdr:rowOff>0</xdr:rowOff>
    </xdr:from>
    <xdr:to>
      <xdr:col>12</xdr:col>
      <xdr:colOff>45720</xdr:colOff>
      <xdr:row>966</xdr:row>
      <xdr:rowOff>60960</xdr:rowOff>
    </xdr:to>
    <xdr:pic>
      <xdr:nvPicPr>
        <xdr:cNvPr id="70" name="그림 69" descr="https://mblogthumb-phinf.pstatic.net/MjAyNDA2MTFfMjc3/MDAxNzE4MDgzODEzNTg2.PjUDcCEBTITwImHIRsoiTvEEdn8Jza-IvV2in3OCbY4g.jWZdAL_7f0aeD7PzVATjXRmUKM0pt0yqOWoUI_H7nmMg.PNG/image.png?type=w800">
          <a:extLst>
            <a:ext uri="{FF2B5EF4-FFF2-40B4-BE49-F238E27FC236}">
              <a16:creationId xmlns:a16="http://schemas.microsoft.com/office/drawing/2014/main" id="{F8676BDD-5E6D-4917-BEF2-209F58723C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" y="212140800"/>
          <a:ext cx="7620000" cy="2049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968</xdr:row>
      <xdr:rowOff>0</xdr:rowOff>
    </xdr:from>
    <xdr:to>
      <xdr:col>12</xdr:col>
      <xdr:colOff>45720</xdr:colOff>
      <xdr:row>980</xdr:row>
      <xdr:rowOff>45720</xdr:rowOff>
    </xdr:to>
    <xdr:pic>
      <xdr:nvPicPr>
        <xdr:cNvPr id="71" name="그림 70" descr="https://mblogthumb-phinf.pstatic.net/MjAyNDA2MTFfNjIg/MDAxNzE4MDgzOTQ4Njkx.kAw_HCUDSi9j38lJGMpglYHMbIBZipqQ_NtUl09f2mEg.iyGBC3-0IlCgK0G98COxQdzNkVMP_1hLXZ7cAtrGbNkg.PNG/image.png?type=w800">
          <a:extLst>
            <a:ext uri="{FF2B5EF4-FFF2-40B4-BE49-F238E27FC236}">
              <a16:creationId xmlns:a16="http://schemas.microsoft.com/office/drawing/2014/main" id="{8E3AE601-1EEF-4D3D-A668-5B2172FE4E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" y="214571580"/>
          <a:ext cx="7620000" cy="2697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116541</xdr:colOff>
      <xdr:row>982</xdr:row>
      <xdr:rowOff>26894</xdr:rowOff>
    </xdr:from>
    <xdr:to>
      <xdr:col>9</xdr:col>
      <xdr:colOff>485686</xdr:colOff>
      <xdr:row>1003</xdr:row>
      <xdr:rowOff>35859</xdr:rowOff>
    </xdr:to>
    <xdr:pic>
      <xdr:nvPicPr>
        <xdr:cNvPr id="72" name="그림 71" descr="https://mblogthumb-phinf.pstatic.net/MjAyNDA2MTJfMjky/MDAxNzE4MTY3ODAwODUy.b_Gq0-ZDhKyZZhrYT6dztfvuphqkDvtOUZcbh0FmRh8g.cxnwZ_T_q_BIBnU-ZIxmqTuMTurV5qFCRzUdLp4FZAgg.PNG/image.png?type=w800">
          <a:extLst>
            <a:ext uri="{FF2B5EF4-FFF2-40B4-BE49-F238E27FC236}">
              <a16:creationId xmlns:a16="http://schemas.microsoft.com/office/drawing/2014/main" id="{26C24178-4266-41C6-B106-C4E47BAB5A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165" y="220773812"/>
          <a:ext cx="6133450" cy="4715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1020</xdr:row>
      <xdr:rowOff>0</xdr:rowOff>
    </xdr:from>
    <xdr:to>
      <xdr:col>10</xdr:col>
      <xdr:colOff>511126</xdr:colOff>
      <xdr:row>1024</xdr:row>
      <xdr:rowOff>185663</xdr:rowOff>
    </xdr:to>
    <xdr:pic>
      <xdr:nvPicPr>
        <xdr:cNvPr id="1030" name="그림 1029">
          <a:extLst>
            <a:ext uri="{FF2B5EF4-FFF2-40B4-BE49-F238E27FC236}">
              <a16:creationId xmlns:a16="http://schemas.microsoft.com/office/drawing/2014/main" id="{F29A36E2-B9BD-4163-AAAC-E6FE6A00E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37882" y="229424753"/>
          <a:ext cx="6759526" cy="1082134"/>
        </a:xfrm>
        <a:prstGeom prst="rect">
          <a:avLst/>
        </a:prstGeom>
      </xdr:spPr>
    </xdr:pic>
    <xdr:clientData/>
  </xdr:twoCellAnchor>
  <xdr:twoCellAnchor editAs="oneCell">
    <xdr:from>
      <xdr:col>1</xdr:col>
      <xdr:colOff>71717</xdr:colOff>
      <xdr:row>1030</xdr:row>
      <xdr:rowOff>107577</xdr:rowOff>
    </xdr:from>
    <xdr:to>
      <xdr:col>10</xdr:col>
      <xdr:colOff>272654</xdr:colOff>
      <xdr:row>1043</xdr:row>
      <xdr:rowOff>3362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1E7D33C8-5A7D-4BB8-AC9E-FDF99731E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21341" y="231773506"/>
          <a:ext cx="6637595" cy="280440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27</xdr:row>
      <xdr:rowOff>83820</xdr:rowOff>
    </xdr:from>
    <xdr:to>
      <xdr:col>10</xdr:col>
      <xdr:colOff>213360</xdr:colOff>
      <xdr:row>40</xdr:row>
      <xdr:rowOff>80502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EEA9F00-49EF-4EE7-970D-96AF9C0B1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" y="6050280"/>
          <a:ext cx="6096000" cy="2869422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27</xdr:row>
      <xdr:rowOff>68580</xdr:rowOff>
    </xdr:from>
    <xdr:to>
      <xdr:col>18</xdr:col>
      <xdr:colOff>243840</xdr:colOff>
      <xdr:row>38</xdr:row>
      <xdr:rowOff>213635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5A38AF0-3BB4-4FBC-91E2-D2604128D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10400" y="6035040"/>
          <a:ext cx="4861560" cy="257583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12</xdr:row>
      <xdr:rowOff>7620</xdr:rowOff>
    </xdr:from>
    <xdr:to>
      <xdr:col>10</xdr:col>
      <xdr:colOff>617796</xdr:colOff>
      <xdr:row>20</xdr:row>
      <xdr:rowOff>160186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AB6A9CCF-2290-44C5-9AA6-B2DC7CA90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6220" y="2659380"/>
          <a:ext cx="6645216" cy="1920406"/>
        </a:xfrm>
        <a:prstGeom prst="rect">
          <a:avLst/>
        </a:prstGeom>
      </xdr:spPr>
    </xdr:pic>
    <xdr:clientData/>
  </xdr:twoCellAnchor>
  <xdr:twoCellAnchor editAs="oneCell">
    <xdr:from>
      <xdr:col>1</xdr:col>
      <xdr:colOff>121920</xdr:colOff>
      <xdr:row>0</xdr:row>
      <xdr:rowOff>137160</xdr:rowOff>
    </xdr:from>
    <xdr:to>
      <xdr:col>11</xdr:col>
      <xdr:colOff>31053</xdr:colOff>
      <xdr:row>6</xdr:row>
      <xdr:rowOff>106792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5F30322-91A0-418E-A705-954B747D6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0520" y="137160"/>
          <a:ext cx="6614733" cy="1295512"/>
        </a:xfrm>
        <a:prstGeom prst="rect">
          <a:avLst/>
        </a:prstGeom>
      </xdr:spPr>
    </xdr:pic>
    <xdr:clientData/>
  </xdr:twoCellAnchor>
  <xdr:twoCellAnchor editAs="oneCell">
    <xdr:from>
      <xdr:col>11</xdr:col>
      <xdr:colOff>129540</xdr:colOff>
      <xdr:row>13</xdr:row>
      <xdr:rowOff>45720</xdr:rowOff>
    </xdr:from>
    <xdr:to>
      <xdr:col>21</xdr:col>
      <xdr:colOff>137742</xdr:colOff>
      <xdr:row>20</xdr:row>
      <xdr:rowOff>114440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97DF5A0F-FD04-42D3-9824-AB9FE2A26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063740" y="2918460"/>
          <a:ext cx="6713802" cy="16155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gazetadopovo.com.br/conteudo-publicitario/clinica-bee/prdn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4DE815-C153-4379-A752-F86DE71E267D}">
  <dimension ref="A1:P1047"/>
  <sheetViews>
    <sheetView showGridLines="0" tabSelected="1" topLeftCell="A15" zoomScale="55" zoomScaleNormal="85" workbookViewId="0">
      <selection activeCell="C280" sqref="C280"/>
    </sheetView>
  </sheetViews>
  <sheetFormatPr defaultRowHeight="17.399999999999999" x14ac:dyDescent="0.4"/>
  <cols>
    <col min="1" max="1" width="4.59765625" style="4" customWidth="1"/>
    <col min="2" max="2" width="2.5" style="2" customWidth="1"/>
    <col min="3" max="3" width="20.19921875" customWidth="1"/>
    <col min="16" max="16" width="8.796875" style="3"/>
    <col min="17" max="16384" width="8.796875" style="5"/>
  </cols>
  <sheetData>
    <row r="1" spans="2:16" s="4" customFormat="1" x14ac:dyDescent="0.4">
      <c r="B1" s="2"/>
      <c r="C1" s="1"/>
      <c r="D1" s="1"/>
      <c r="E1" s="1"/>
      <c r="F1" s="1"/>
      <c r="G1" s="1"/>
      <c r="H1"/>
      <c r="I1" s="1"/>
      <c r="J1" s="1"/>
      <c r="K1" s="1"/>
      <c r="L1" s="1"/>
      <c r="M1" s="1"/>
      <c r="N1" s="1"/>
      <c r="O1" s="1"/>
      <c r="P1" s="3"/>
    </row>
    <row r="15" spans="2:16" x14ac:dyDescent="0.4">
      <c r="J15" t="s">
        <v>77</v>
      </c>
    </row>
    <row r="16" spans="2:16" x14ac:dyDescent="0.4">
      <c r="J16" t="s">
        <v>78</v>
      </c>
    </row>
    <row r="17" spans="3:10" x14ac:dyDescent="0.4">
      <c r="J17" t="s">
        <v>79</v>
      </c>
    </row>
    <row r="18" spans="3:10" x14ac:dyDescent="0.4">
      <c r="J18" t="s">
        <v>80</v>
      </c>
    </row>
    <row r="19" spans="3:10" x14ac:dyDescent="0.4">
      <c r="J19" t="s">
        <v>81</v>
      </c>
    </row>
    <row r="20" spans="3:10" x14ac:dyDescent="0.4">
      <c r="J20" t="s">
        <v>88</v>
      </c>
    </row>
    <row r="21" spans="3:10" x14ac:dyDescent="0.4">
      <c r="J21" t="s">
        <v>435</v>
      </c>
    </row>
    <row r="25" spans="3:10" x14ac:dyDescent="0.4">
      <c r="C25" t="s">
        <v>503</v>
      </c>
    </row>
    <row r="43" spans="2:16" ht="30" x14ac:dyDescent="0.4">
      <c r="B43" s="6" t="s">
        <v>453</v>
      </c>
      <c r="C43" s="7" t="s">
        <v>3</v>
      </c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8"/>
    </row>
    <row r="85" spans="2:10" x14ac:dyDescent="0.4">
      <c r="B85" s="2" t="s">
        <v>453</v>
      </c>
      <c r="C85" s="58" t="s">
        <v>86</v>
      </c>
      <c r="D85" s="58"/>
      <c r="E85" s="58"/>
      <c r="F85" s="58"/>
      <c r="G85" s="58"/>
      <c r="H85" s="58"/>
      <c r="I85" s="58"/>
      <c r="J85" s="58"/>
    </row>
    <row r="87" spans="2:10" x14ac:dyDescent="0.4">
      <c r="C87" t="s">
        <v>182</v>
      </c>
    </row>
    <row r="88" spans="2:10" x14ac:dyDescent="0.4">
      <c r="C88" t="s">
        <v>183</v>
      </c>
    </row>
    <row r="89" spans="2:10" x14ac:dyDescent="0.4">
      <c r="C89" t="s">
        <v>184</v>
      </c>
    </row>
    <row r="91" spans="2:10" x14ac:dyDescent="0.4">
      <c r="C91" t="s">
        <v>332</v>
      </c>
    </row>
    <row r="92" spans="2:10" x14ac:dyDescent="0.4">
      <c r="C92" t="s">
        <v>333</v>
      </c>
    </row>
    <row r="94" spans="2:10" x14ac:dyDescent="0.4">
      <c r="C94" t="s">
        <v>334</v>
      </c>
    </row>
    <row r="95" spans="2:10" x14ac:dyDescent="0.4">
      <c r="C95" t="s">
        <v>335</v>
      </c>
    </row>
    <row r="97" spans="2:10" x14ac:dyDescent="0.4">
      <c r="C97" t="s">
        <v>513</v>
      </c>
    </row>
    <row r="98" spans="2:10" x14ac:dyDescent="0.4">
      <c r="C98" t="s">
        <v>514</v>
      </c>
    </row>
    <row r="99" spans="2:10" x14ac:dyDescent="0.4">
      <c r="C99" t="s">
        <v>515</v>
      </c>
    </row>
    <row r="106" spans="2:10" x14ac:dyDescent="0.4">
      <c r="B106" s="2" t="s">
        <v>453</v>
      </c>
      <c r="C106" s="58" t="s">
        <v>87</v>
      </c>
      <c r="D106" s="58"/>
      <c r="E106" s="58"/>
      <c r="F106" s="58"/>
      <c r="G106" s="58"/>
      <c r="H106" s="58"/>
      <c r="I106" s="58"/>
      <c r="J106" s="58"/>
    </row>
    <row r="108" spans="2:10" x14ac:dyDescent="0.4">
      <c r="C108" t="s">
        <v>153</v>
      </c>
    </row>
    <row r="109" spans="2:10" x14ac:dyDescent="0.4">
      <c r="C109" t="s">
        <v>154</v>
      </c>
    </row>
    <row r="110" spans="2:10" x14ac:dyDescent="0.4">
      <c r="C110" t="s">
        <v>222</v>
      </c>
    </row>
    <row r="111" spans="2:10" x14ac:dyDescent="0.4">
      <c r="C111" t="s">
        <v>223</v>
      </c>
    </row>
    <row r="113" spans="3:3" ht="19.2" x14ac:dyDescent="0.4">
      <c r="C113" s="60" t="s">
        <v>89</v>
      </c>
    </row>
    <row r="114" spans="3:3" x14ac:dyDescent="0.4">
      <c r="C114" t="s">
        <v>90</v>
      </c>
    </row>
    <row r="115" spans="3:3" x14ac:dyDescent="0.4">
      <c r="C115" t="s">
        <v>91</v>
      </c>
    </row>
    <row r="117" spans="3:3" x14ac:dyDescent="0.4">
      <c r="C117" t="s">
        <v>92</v>
      </c>
    </row>
    <row r="118" spans="3:3" x14ac:dyDescent="0.4">
      <c r="C118" t="s">
        <v>93</v>
      </c>
    </row>
    <row r="119" spans="3:3" x14ac:dyDescent="0.4">
      <c r="C119" t="s">
        <v>94</v>
      </c>
    </row>
    <row r="120" spans="3:3" x14ac:dyDescent="0.4">
      <c r="C120" t="s">
        <v>95</v>
      </c>
    </row>
    <row r="121" spans="3:3" x14ac:dyDescent="0.4">
      <c r="C121" t="s">
        <v>96</v>
      </c>
    </row>
    <row r="122" spans="3:3" x14ac:dyDescent="0.4">
      <c r="C122" t="s">
        <v>97</v>
      </c>
    </row>
    <row r="138" spans="3:3" x14ac:dyDescent="0.4">
      <c r="C138" t="s">
        <v>98</v>
      </c>
    </row>
    <row r="139" spans="3:3" x14ac:dyDescent="0.4">
      <c r="C139" t="s">
        <v>99</v>
      </c>
    </row>
    <row r="141" spans="3:3" x14ac:dyDescent="0.4">
      <c r="C141" t="s">
        <v>100</v>
      </c>
    </row>
    <row r="142" spans="3:3" x14ac:dyDescent="0.4">
      <c r="C142" t="s">
        <v>101</v>
      </c>
    </row>
    <row r="144" spans="3:3" x14ac:dyDescent="0.4">
      <c r="C144" t="s">
        <v>102</v>
      </c>
    </row>
    <row r="145" spans="3:3" x14ac:dyDescent="0.4">
      <c r="C145" t="s">
        <v>103</v>
      </c>
    </row>
    <row r="146" spans="3:3" x14ac:dyDescent="0.4">
      <c r="C146" t="s">
        <v>104</v>
      </c>
    </row>
    <row r="148" spans="3:3" x14ac:dyDescent="0.4">
      <c r="C148" t="s">
        <v>105</v>
      </c>
    </row>
    <row r="150" spans="3:3" x14ac:dyDescent="0.4">
      <c r="C150" t="s">
        <v>106</v>
      </c>
    </row>
    <row r="151" spans="3:3" x14ac:dyDescent="0.4">
      <c r="C151" t="s">
        <v>107</v>
      </c>
    </row>
    <row r="152" spans="3:3" x14ac:dyDescent="0.4">
      <c r="C152" t="s">
        <v>108</v>
      </c>
    </row>
    <row r="153" spans="3:3" x14ac:dyDescent="0.4">
      <c r="C153" t="s">
        <v>109</v>
      </c>
    </row>
    <row r="154" spans="3:3" x14ac:dyDescent="0.4">
      <c r="C154" t="s">
        <v>110</v>
      </c>
    </row>
    <row r="156" spans="3:3" x14ac:dyDescent="0.4">
      <c r="C156" t="s">
        <v>112</v>
      </c>
    </row>
    <row r="157" spans="3:3" x14ac:dyDescent="0.4">
      <c r="C157" t="s">
        <v>111</v>
      </c>
    </row>
    <row r="158" spans="3:3" x14ac:dyDescent="0.4">
      <c r="C158" t="s">
        <v>113</v>
      </c>
    </row>
    <row r="159" spans="3:3" x14ac:dyDescent="0.4">
      <c r="C159" t="s">
        <v>114</v>
      </c>
    </row>
    <row r="160" spans="3:3" x14ac:dyDescent="0.4">
      <c r="C160" t="s">
        <v>115</v>
      </c>
    </row>
    <row r="172" spans="3:3" x14ac:dyDescent="0.4">
      <c r="C172" t="s">
        <v>116</v>
      </c>
    </row>
    <row r="174" spans="3:3" x14ac:dyDescent="0.4">
      <c r="C174" t="s">
        <v>117</v>
      </c>
    </row>
    <row r="175" spans="3:3" x14ac:dyDescent="0.4">
      <c r="C175" t="s">
        <v>118</v>
      </c>
    </row>
    <row r="176" spans="3:3" x14ac:dyDescent="0.4">
      <c r="C176" t="s">
        <v>119</v>
      </c>
    </row>
    <row r="177" spans="3:3" x14ac:dyDescent="0.4">
      <c r="C177" t="s">
        <v>120</v>
      </c>
    </row>
    <row r="178" spans="3:3" x14ac:dyDescent="0.4">
      <c r="C178" t="s">
        <v>121</v>
      </c>
    </row>
    <row r="179" spans="3:3" x14ac:dyDescent="0.4">
      <c r="C179" t="s">
        <v>122</v>
      </c>
    </row>
    <row r="181" spans="3:3" x14ac:dyDescent="0.4">
      <c r="C181" t="s">
        <v>123</v>
      </c>
    </row>
    <row r="182" spans="3:3" x14ac:dyDescent="0.4">
      <c r="C182" t="s">
        <v>124</v>
      </c>
    </row>
    <row r="183" spans="3:3" x14ac:dyDescent="0.4">
      <c r="C183" t="s">
        <v>125</v>
      </c>
    </row>
    <row r="185" spans="3:3" x14ac:dyDescent="0.4">
      <c r="C185" t="s">
        <v>128</v>
      </c>
    </row>
    <row r="186" spans="3:3" x14ac:dyDescent="0.4">
      <c r="C186" t="s">
        <v>126</v>
      </c>
    </row>
    <row r="187" spans="3:3" x14ac:dyDescent="0.4">
      <c r="C187" t="s">
        <v>129</v>
      </c>
    </row>
    <row r="188" spans="3:3" x14ac:dyDescent="0.4">
      <c r="C188" t="s">
        <v>130</v>
      </c>
    </row>
    <row r="201" spans="3:3" x14ac:dyDescent="0.4">
      <c r="C201" t="s">
        <v>131</v>
      </c>
    </row>
    <row r="202" spans="3:3" x14ac:dyDescent="0.4">
      <c r="C202" t="s">
        <v>132</v>
      </c>
    </row>
    <row r="204" spans="3:3" x14ac:dyDescent="0.4">
      <c r="C204" t="s">
        <v>133</v>
      </c>
    </row>
    <row r="205" spans="3:3" x14ac:dyDescent="0.4">
      <c r="C205" t="s">
        <v>134</v>
      </c>
    </row>
    <row r="206" spans="3:3" x14ac:dyDescent="0.4">
      <c r="C206" t="s">
        <v>135</v>
      </c>
    </row>
    <row r="207" spans="3:3" x14ac:dyDescent="0.4">
      <c r="C207" s="61" t="s">
        <v>136</v>
      </c>
    </row>
    <row r="208" spans="3:3" x14ac:dyDescent="0.4">
      <c r="C208" s="61" t="s">
        <v>137</v>
      </c>
    </row>
    <row r="209" spans="3:3" x14ac:dyDescent="0.4">
      <c r="C209" s="61" t="s">
        <v>138</v>
      </c>
    </row>
    <row r="210" spans="3:3" x14ac:dyDescent="0.4">
      <c r="C210" t="s">
        <v>139</v>
      </c>
    </row>
    <row r="212" spans="3:3" x14ac:dyDescent="0.4">
      <c r="C212" s="62" t="s">
        <v>140</v>
      </c>
    </row>
    <row r="213" spans="3:3" x14ac:dyDescent="0.4">
      <c r="C213" s="63" t="s">
        <v>141</v>
      </c>
    </row>
    <row r="214" spans="3:3" x14ac:dyDescent="0.4">
      <c r="C214" s="63" t="s">
        <v>142</v>
      </c>
    </row>
    <row r="215" spans="3:3" x14ac:dyDescent="0.4">
      <c r="C215" s="63" t="s">
        <v>143</v>
      </c>
    </row>
    <row r="216" spans="3:3" x14ac:dyDescent="0.4">
      <c r="C216" s="63" t="s">
        <v>144</v>
      </c>
    </row>
    <row r="217" spans="3:3" x14ac:dyDescent="0.4">
      <c r="C217" s="63"/>
    </row>
    <row r="219" spans="3:3" x14ac:dyDescent="0.4">
      <c r="C219" s="59" t="s">
        <v>145</v>
      </c>
    </row>
    <row r="220" spans="3:3" x14ac:dyDescent="0.4">
      <c r="C220" t="s">
        <v>146</v>
      </c>
    </row>
    <row r="221" spans="3:3" x14ac:dyDescent="0.4">
      <c r="C221" t="s">
        <v>147</v>
      </c>
    </row>
    <row r="222" spans="3:3" x14ac:dyDescent="0.4">
      <c r="C222" t="s">
        <v>148</v>
      </c>
    </row>
    <row r="223" spans="3:3" x14ac:dyDescent="0.4">
      <c r="C223" t="s">
        <v>149</v>
      </c>
    </row>
    <row r="225" spans="2:10" x14ac:dyDescent="0.4">
      <c r="C225" s="59" t="s">
        <v>221</v>
      </c>
    </row>
    <row r="226" spans="2:10" x14ac:dyDescent="0.4">
      <c r="C226" t="s">
        <v>150</v>
      </c>
    </row>
    <row r="227" spans="2:10" x14ac:dyDescent="0.4">
      <c r="C227" t="s">
        <v>151</v>
      </c>
    </row>
    <row r="230" spans="2:10" x14ac:dyDescent="0.4">
      <c r="B230" s="2" t="s">
        <v>453</v>
      </c>
      <c r="C230" s="58" t="s">
        <v>152</v>
      </c>
      <c r="D230" s="58"/>
      <c r="E230" s="58"/>
      <c r="F230" s="58"/>
      <c r="G230" s="58"/>
      <c r="H230" s="58"/>
      <c r="I230" s="58"/>
      <c r="J230" s="58"/>
    </row>
    <row r="232" spans="2:10" x14ac:dyDescent="0.4">
      <c r="C232" t="s">
        <v>176</v>
      </c>
    </row>
    <row r="233" spans="2:10" x14ac:dyDescent="0.4">
      <c r="C233" t="s">
        <v>186</v>
      </c>
    </row>
    <row r="235" spans="2:10" x14ac:dyDescent="0.4">
      <c r="C235" t="s">
        <v>158</v>
      </c>
    </row>
    <row r="236" spans="2:10" x14ac:dyDescent="0.4">
      <c r="C236" t="s">
        <v>157</v>
      </c>
    </row>
    <row r="237" spans="2:10" x14ac:dyDescent="0.4">
      <c r="C237" t="s">
        <v>170</v>
      </c>
    </row>
    <row r="238" spans="2:10" x14ac:dyDescent="0.4">
      <c r="C238" t="s">
        <v>156</v>
      </c>
    </row>
    <row r="239" spans="2:10" x14ac:dyDescent="0.4">
      <c r="C239" t="s">
        <v>155</v>
      </c>
    </row>
    <row r="241" spans="3:3" x14ac:dyDescent="0.4">
      <c r="C241" s="59" t="s">
        <v>159</v>
      </c>
    </row>
    <row r="242" spans="3:3" x14ac:dyDescent="0.4">
      <c r="C242" t="s">
        <v>160</v>
      </c>
    </row>
    <row r="243" spans="3:3" x14ac:dyDescent="0.4">
      <c r="C243" t="s">
        <v>161</v>
      </c>
    </row>
    <row r="244" spans="3:3" x14ac:dyDescent="0.4">
      <c r="C244" t="s">
        <v>162</v>
      </c>
    </row>
    <row r="246" spans="3:3" x14ac:dyDescent="0.4">
      <c r="C246" s="59" t="s">
        <v>163</v>
      </c>
    </row>
    <row r="247" spans="3:3" x14ac:dyDescent="0.4">
      <c r="C247" t="s">
        <v>164</v>
      </c>
    </row>
    <row r="248" spans="3:3" x14ac:dyDescent="0.4">
      <c r="C248" t="s">
        <v>165</v>
      </c>
    </row>
    <row r="250" spans="3:3" x14ac:dyDescent="0.4">
      <c r="C250" s="59" t="s">
        <v>166</v>
      </c>
    </row>
    <row r="251" spans="3:3" x14ac:dyDescent="0.4">
      <c r="C251" t="s">
        <v>167</v>
      </c>
    </row>
    <row r="253" spans="3:3" x14ac:dyDescent="0.4">
      <c r="C253" s="59" t="s">
        <v>168</v>
      </c>
    </row>
    <row r="254" spans="3:3" x14ac:dyDescent="0.4">
      <c r="C254" t="s">
        <v>169</v>
      </c>
    </row>
    <row r="256" spans="3:3" x14ac:dyDescent="0.4">
      <c r="C256" s="59" t="s">
        <v>171</v>
      </c>
    </row>
    <row r="257" spans="2:10" x14ac:dyDescent="0.4">
      <c r="C257" t="s">
        <v>178</v>
      </c>
    </row>
    <row r="258" spans="2:10" x14ac:dyDescent="0.4">
      <c r="C258" t="s">
        <v>179</v>
      </c>
    </row>
    <row r="259" spans="2:10" x14ac:dyDescent="0.4">
      <c r="C259" t="s">
        <v>220</v>
      </c>
    </row>
    <row r="261" spans="2:10" x14ac:dyDescent="0.4">
      <c r="C261" t="s">
        <v>180</v>
      </c>
    </row>
    <row r="262" spans="2:10" x14ac:dyDescent="0.4">
      <c r="C262" t="s">
        <v>217</v>
      </c>
    </row>
    <row r="263" spans="2:10" x14ac:dyDescent="0.4">
      <c r="C263" t="s">
        <v>218</v>
      </c>
    </row>
    <row r="265" spans="2:10" x14ac:dyDescent="0.4">
      <c r="C265" s="59" t="s">
        <v>172</v>
      </c>
    </row>
    <row r="266" spans="2:10" x14ac:dyDescent="0.4">
      <c r="C266" t="s">
        <v>173</v>
      </c>
    </row>
    <row r="268" spans="2:10" x14ac:dyDescent="0.4">
      <c r="C268" s="59" t="s">
        <v>174</v>
      </c>
    </row>
    <row r="269" spans="2:10" x14ac:dyDescent="0.4">
      <c r="C269" t="s">
        <v>175</v>
      </c>
    </row>
    <row r="272" spans="2:10" x14ac:dyDescent="0.4">
      <c r="B272" s="2" t="s">
        <v>453</v>
      </c>
      <c r="C272" s="64" t="s">
        <v>177</v>
      </c>
      <c r="D272" s="64"/>
      <c r="E272" s="64"/>
      <c r="F272" s="64"/>
      <c r="G272" s="64"/>
      <c r="H272" s="64"/>
      <c r="I272" s="64"/>
      <c r="J272" s="64"/>
    </row>
    <row r="274" spans="3:3" x14ac:dyDescent="0.4">
      <c r="C274" t="s">
        <v>189</v>
      </c>
    </row>
    <row r="275" spans="3:3" x14ac:dyDescent="0.4">
      <c r="C275" t="s">
        <v>181</v>
      </c>
    </row>
    <row r="277" spans="3:3" x14ac:dyDescent="0.4">
      <c r="C277" t="s">
        <v>185</v>
      </c>
    </row>
    <row r="278" spans="3:3" x14ac:dyDescent="0.4">
      <c r="C278" t="s">
        <v>224</v>
      </c>
    </row>
    <row r="280" spans="3:3" x14ac:dyDescent="0.4">
      <c r="C280" t="s">
        <v>214</v>
      </c>
    </row>
    <row r="281" spans="3:3" x14ac:dyDescent="0.4">
      <c r="C281" t="s">
        <v>215</v>
      </c>
    </row>
    <row r="282" spans="3:3" x14ac:dyDescent="0.4">
      <c r="C282" t="s">
        <v>216</v>
      </c>
    </row>
    <row r="284" spans="3:3" x14ac:dyDescent="0.4">
      <c r="C284" t="s">
        <v>219</v>
      </c>
    </row>
    <row r="305" spans="2:16" x14ac:dyDescent="0.4">
      <c r="C305" t="s">
        <v>187</v>
      </c>
    </row>
    <row r="306" spans="2:16" x14ac:dyDescent="0.4">
      <c r="C306" t="s">
        <v>188</v>
      </c>
    </row>
    <row r="309" spans="2:16" ht="30" x14ac:dyDescent="0.4">
      <c r="B309" s="6" t="s">
        <v>453</v>
      </c>
      <c r="C309" s="7" t="s">
        <v>272</v>
      </c>
      <c r="D309" s="7"/>
      <c r="E309" s="7"/>
      <c r="F309" s="7"/>
      <c r="G309" s="7"/>
      <c r="H309" s="7"/>
      <c r="I309" s="7"/>
      <c r="J309" s="7"/>
      <c r="K309" s="7"/>
      <c r="L309" s="7"/>
      <c r="M309" s="7"/>
      <c r="N309" s="7"/>
      <c r="O309" s="7"/>
      <c r="P309" s="8"/>
    </row>
    <row r="311" spans="2:16" x14ac:dyDescent="0.4">
      <c r="C311" t="s">
        <v>192</v>
      </c>
    </row>
    <row r="312" spans="2:16" x14ac:dyDescent="0.4">
      <c r="C312" t="s">
        <v>190</v>
      </c>
    </row>
    <row r="314" spans="2:16" x14ac:dyDescent="0.4">
      <c r="C314" t="s">
        <v>191</v>
      </c>
    </row>
    <row r="316" spans="2:16" x14ac:dyDescent="0.4">
      <c r="C316" t="s">
        <v>193</v>
      </c>
    </row>
    <row r="317" spans="2:16" x14ac:dyDescent="0.4">
      <c r="C317" t="s">
        <v>194</v>
      </c>
    </row>
    <row r="318" spans="2:16" x14ac:dyDescent="0.4">
      <c r="C318" t="s">
        <v>195</v>
      </c>
    </row>
    <row r="320" spans="2:16" x14ac:dyDescent="0.4">
      <c r="C320" t="s">
        <v>196</v>
      </c>
    </row>
    <row r="321" spans="3:3" x14ac:dyDescent="0.4">
      <c r="C321" t="s">
        <v>197</v>
      </c>
    </row>
    <row r="322" spans="3:3" x14ac:dyDescent="0.4">
      <c r="C322" t="s">
        <v>198</v>
      </c>
    </row>
    <row r="323" spans="3:3" x14ac:dyDescent="0.4">
      <c r="C323" t="s">
        <v>199</v>
      </c>
    </row>
    <row r="324" spans="3:3" x14ac:dyDescent="0.4">
      <c r="C324" t="s">
        <v>200</v>
      </c>
    </row>
    <row r="325" spans="3:3" x14ac:dyDescent="0.4">
      <c r="C325" t="s">
        <v>201</v>
      </c>
    </row>
    <row r="326" spans="3:3" x14ac:dyDescent="0.4">
      <c r="C326" t="s">
        <v>202</v>
      </c>
    </row>
    <row r="327" spans="3:3" x14ac:dyDescent="0.4">
      <c r="C327" t="s">
        <v>203</v>
      </c>
    </row>
    <row r="348" spans="3:3" x14ac:dyDescent="0.4">
      <c r="C348" s="65"/>
    </row>
    <row r="354" spans="3:3" x14ac:dyDescent="0.4">
      <c r="C354" s="65" t="s">
        <v>204</v>
      </c>
    </row>
    <row r="386" spans="3:3" x14ac:dyDescent="0.4">
      <c r="C386" t="s">
        <v>205</v>
      </c>
    </row>
    <row r="387" spans="3:3" x14ac:dyDescent="0.4">
      <c r="C387" t="s">
        <v>206</v>
      </c>
    </row>
    <row r="388" spans="3:3" x14ac:dyDescent="0.4">
      <c r="C388" t="s">
        <v>423</v>
      </c>
    </row>
    <row r="417" spans="2:16" x14ac:dyDescent="0.4">
      <c r="C417" t="s">
        <v>207</v>
      </c>
    </row>
    <row r="420" spans="2:16" ht="30" x14ac:dyDescent="0.4">
      <c r="B420" s="6" t="s">
        <v>453</v>
      </c>
      <c r="C420" s="7" t="s">
        <v>208</v>
      </c>
      <c r="D420" s="7"/>
      <c r="E420" s="7"/>
      <c r="F420" s="7"/>
      <c r="G420" s="7"/>
      <c r="H420" s="7"/>
      <c r="I420" s="7"/>
      <c r="J420" s="7"/>
      <c r="K420" s="7"/>
      <c r="L420" s="7"/>
      <c r="M420" s="7"/>
      <c r="N420" s="7"/>
      <c r="O420" s="7"/>
      <c r="P420" s="8"/>
    </row>
    <row r="422" spans="2:16" x14ac:dyDescent="0.4">
      <c r="C422" s="66" t="s">
        <v>209</v>
      </c>
      <c r="D422" s="66"/>
      <c r="E422" s="66"/>
      <c r="F422" s="66"/>
      <c r="G422" s="66"/>
      <c r="H422" s="66"/>
      <c r="I422" s="66"/>
      <c r="J422" s="66"/>
    </row>
    <row r="423" spans="2:16" x14ac:dyDescent="0.4">
      <c r="C423" t="s">
        <v>210</v>
      </c>
    </row>
    <row r="424" spans="2:16" x14ac:dyDescent="0.4">
      <c r="C424" t="s">
        <v>211</v>
      </c>
    </row>
    <row r="426" spans="2:16" x14ac:dyDescent="0.4">
      <c r="C426" t="s">
        <v>212</v>
      </c>
    </row>
    <row r="427" spans="2:16" x14ac:dyDescent="0.4">
      <c r="C427" t="s">
        <v>213</v>
      </c>
    </row>
    <row r="429" spans="2:16" x14ac:dyDescent="0.4">
      <c r="C429" s="65"/>
    </row>
    <row r="443" spans="3:3" x14ac:dyDescent="0.4">
      <c r="C443" t="s">
        <v>225</v>
      </c>
    </row>
    <row r="444" spans="3:3" x14ac:dyDescent="0.4">
      <c r="C444" t="s">
        <v>226</v>
      </c>
    </row>
    <row r="445" spans="3:3" x14ac:dyDescent="0.4">
      <c r="C445" t="s">
        <v>227</v>
      </c>
    </row>
    <row r="447" spans="3:3" x14ac:dyDescent="0.4">
      <c r="C447" t="s">
        <v>228</v>
      </c>
    </row>
    <row r="448" spans="3:3" x14ac:dyDescent="0.4">
      <c r="C448" t="s">
        <v>229</v>
      </c>
    </row>
    <row r="449" spans="2:16" x14ac:dyDescent="0.4">
      <c r="C449" t="s">
        <v>230</v>
      </c>
    </row>
    <row r="450" spans="2:16" x14ac:dyDescent="0.4">
      <c r="C450" t="s">
        <v>231</v>
      </c>
    </row>
    <row r="452" spans="2:16" x14ac:dyDescent="0.4">
      <c r="C452" t="s">
        <v>232</v>
      </c>
    </row>
    <row r="453" spans="2:16" x14ac:dyDescent="0.4">
      <c r="C453" t="s">
        <v>233</v>
      </c>
    </row>
    <row r="454" spans="2:16" x14ac:dyDescent="0.4">
      <c r="C454" t="s">
        <v>234</v>
      </c>
    </row>
    <row r="455" spans="2:16" x14ac:dyDescent="0.4">
      <c r="C455" t="s">
        <v>235</v>
      </c>
    </row>
    <row r="463" spans="2:16" ht="30" x14ac:dyDescent="0.4">
      <c r="B463" s="6" t="s">
        <v>453</v>
      </c>
      <c r="C463" s="7" t="s">
        <v>236</v>
      </c>
      <c r="D463" s="7"/>
      <c r="E463" s="7"/>
      <c r="F463" s="7"/>
      <c r="G463" s="7"/>
      <c r="H463" s="7"/>
      <c r="I463" s="7"/>
      <c r="J463" s="7"/>
      <c r="K463" s="7"/>
      <c r="L463" s="7"/>
      <c r="M463" s="7"/>
      <c r="N463" s="7"/>
      <c r="O463" s="7"/>
      <c r="P463" s="8"/>
    </row>
    <row r="482" spans="3:10" x14ac:dyDescent="0.4">
      <c r="C482" t="s">
        <v>237</v>
      </c>
    </row>
    <row r="484" spans="3:10" x14ac:dyDescent="0.4">
      <c r="C484" t="s">
        <v>239</v>
      </c>
    </row>
    <row r="485" spans="3:10" x14ac:dyDescent="0.4">
      <c r="C485" t="s">
        <v>238</v>
      </c>
    </row>
    <row r="486" spans="3:10" x14ac:dyDescent="0.4">
      <c r="C486" t="s">
        <v>288</v>
      </c>
    </row>
    <row r="488" spans="3:10" x14ac:dyDescent="0.4">
      <c r="C488" t="s">
        <v>270</v>
      </c>
    </row>
    <row r="489" spans="3:10" x14ac:dyDescent="0.4">
      <c r="C489" t="s">
        <v>271</v>
      </c>
    </row>
    <row r="491" spans="3:10" x14ac:dyDescent="0.4">
      <c r="J491" t="s">
        <v>276</v>
      </c>
    </row>
    <row r="492" spans="3:10" x14ac:dyDescent="0.4">
      <c r="J492" t="s">
        <v>277</v>
      </c>
    </row>
    <row r="494" spans="3:10" x14ac:dyDescent="0.4">
      <c r="J494" t="s">
        <v>279</v>
      </c>
    </row>
    <row r="495" spans="3:10" x14ac:dyDescent="0.4">
      <c r="J495" t="s">
        <v>280</v>
      </c>
    </row>
    <row r="497" spans="7:10" x14ac:dyDescent="0.4">
      <c r="J497" t="s">
        <v>281</v>
      </c>
    </row>
    <row r="498" spans="7:10" x14ac:dyDescent="0.4">
      <c r="J498" t="s">
        <v>282</v>
      </c>
    </row>
    <row r="499" spans="7:10" x14ac:dyDescent="0.4">
      <c r="J499" t="s">
        <v>283</v>
      </c>
    </row>
    <row r="501" spans="7:10" x14ac:dyDescent="0.4">
      <c r="J501" t="s">
        <v>403</v>
      </c>
    </row>
    <row r="502" spans="7:10" x14ac:dyDescent="0.4">
      <c r="J502" t="s">
        <v>404</v>
      </c>
    </row>
    <row r="503" spans="7:10" x14ac:dyDescent="0.4">
      <c r="J503" t="s">
        <v>452</v>
      </c>
    </row>
    <row r="508" spans="7:10" x14ac:dyDescent="0.4">
      <c r="G508" t="s">
        <v>284</v>
      </c>
    </row>
    <row r="509" spans="7:10" x14ac:dyDescent="0.4">
      <c r="G509" t="s">
        <v>285</v>
      </c>
    </row>
    <row r="510" spans="7:10" x14ac:dyDescent="0.4">
      <c r="G510" t="s">
        <v>286</v>
      </c>
    </row>
    <row r="511" spans="7:10" x14ac:dyDescent="0.4">
      <c r="G511" t="s">
        <v>287</v>
      </c>
    </row>
    <row r="513" spans="2:10" x14ac:dyDescent="0.4">
      <c r="G513" t="s">
        <v>289</v>
      </c>
    </row>
    <row r="514" spans="2:10" x14ac:dyDescent="0.4">
      <c r="G514" t="s">
        <v>290</v>
      </c>
    </row>
    <row r="515" spans="2:10" x14ac:dyDescent="0.4">
      <c r="G515" t="s">
        <v>291</v>
      </c>
    </row>
    <row r="516" spans="2:10" x14ac:dyDescent="0.4">
      <c r="G516" t="s">
        <v>292</v>
      </c>
    </row>
    <row r="524" spans="2:10" x14ac:dyDescent="0.4">
      <c r="B524" s="2" t="s">
        <v>453</v>
      </c>
      <c r="C524" s="58" t="s">
        <v>293</v>
      </c>
      <c r="D524" s="58"/>
      <c r="E524" s="58"/>
      <c r="F524" s="58"/>
      <c r="G524" s="58"/>
      <c r="H524" s="58"/>
      <c r="I524" s="58"/>
      <c r="J524" s="58"/>
    </row>
    <row r="525" spans="2:10" x14ac:dyDescent="0.4">
      <c r="C525" s="65"/>
    </row>
    <row r="546" spans="3:3" x14ac:dyDescent="0.4">
      <c r="C546" t="s">
        <v>330</v>
      </c>
    </row>
    <row r="547" spans="3:3" x14ac:dyDescent="0.4">
      <c r="C547" t="s">
        <v>331</v>
      </c>
    </row>
    <row r="548" spans="3:3" x14ac:dyDescent="0.4">
      <c r="C548" t="s">
        <v>337</v>
      </c>
    </row>
    <row r="559" spans="3:3" x14ac:dyDescent="0.4">
      <c r="C559" t="s">
        <v>344</v>
      </c>
    </row>
    <row r="571" spans="3:3" x14ac:dyDescent="0.4">
      <c r="C571" t="s">
        <v>338</v>
      </c>
    </row>
    <row r="572" spans="3:3" x14ac:dyDescent="0.4">
      <c r="C572" t="s">
        <v>339</v>
      </c>
    </row>
    <row r="574" spans="3:3" x14ac:dyDescent="0.4">
      <c r="C574" t="s">
        <v>340</v>
      </c>
    </row>
    <row r="575" spans="3:3" x14ac:dyDescent="0.4">
      <c r="C575" t="s">
        <v>341</v>
      </c>
    </row>
    <row r="576" spans="3:3" x14ac:dyDescent="0.4">
      <c r="C576" t="s">
        <v>342</v>
      </c>
    </row>
    <row r="577" spans="2:10" x14ac:dyDescent="0.4">
      <c r="C577" s="75" t="s">
        <v>343</v>
      </c>
    </row>
    <row r="580" spans="2:10" x14ac:dyDescent="0.4">
      <c r="B580" s="2" t="s">
        <v>453</v>
      </c>
      <c r="C580" s="58" t="s">
        <v>345</v>
      </c>
      <c r="D580" s="58"/>
      <c r="E580" s="58"/>
      <c r="F580" s="58"/>
      <c r="G580" s="58"/>
      <c r="H580" s="58"/>
      <c r="I580" s="58"/>
      <c r="J580" s="58"/>
    </row>
    <row r="596" spans="3:3" x14ac:dyDescent="0.4">
      <c r="C596" t="s">
        <v>346</v>
      </c>
    </row>
    <row r="597" spans="3:3" x14ac:dyDescent="0.4">
      <c r="C597" t="s">
        <v>348</v>
      </c>
    </row>
    <row r="598" spans="3:3" x14ac:dyDescent="0.4">
      <c r="C598" t="s">
        <v>347</v>
      </c>
    </row>
    <row r="599" spans="3:3" x14ac:dyDescent="0.4">
      <c r="C599" t="s">
        <v>349</v>
      </c>
    </row>
    <row r="600" spans="3:3" x14ac:dyDescent="0.4">
      <c r="C600" t="s">
        <v>350</v>
      </c>
    </row>
    <row r="603" spans="3:3" x14ac:dyDescent="0.4">
      <c r="C603" t="s">
        <v>351</v>
      </c>
    </row>
    <row r="604" spans="3:3" x14ac:dyDescent="0.4">
      <c r="C604" s="59" t="s">
        <v>352</v>
      </c>
    </row>
    <row r="605" spans="3:3" x14ac:dyDescent="0.4">
      <c r="C605" s="59" t="s">
        <v>353</v>
      </c>
    </row>
    <row r="617" spans="2:10" x14ac:dyDescent="0.4">
      <c r="B617" s="2" t="s">
        <v>453</v>
      </c>
      <c r="C617" s="58" t="s">
        <v>354</v>
      </c>
      <c r="D617" s="58"/>
      <c r="E617" s="58"/>
      <c r="F617" s="58"/>
      <c r="G617" s="58"/>
      <c r="H617" s="58"/>
      <c r="I617" s="58"/>
      <c r="J617" s="58"/>
    </row>
    <row r="634" spans="3:3" x14ac:dyDescent="0.4">
      <c r="C634" t="s">
        <v>355</v>
      </c>
    </row>
    <row r="635" spans="3:3" x14ac:dyDescent="0.4">
      <c r="C635" t="s">
        <v>356</v>
      </c>
    </row>
    <row r="637" spans="3:3" x14ac:dyDescent="0.4">
      <c r="C637" t="s">
        <v>357</v>
      </c>
    </row>
    <row r="638" spans="3:3" x14ac:dyDescent="0.4">
      <c r="C638" t="s">
        <v>358</v>
      </c>
    </row>
    <row r="639" spans="3:3" x14ac:dyDescent="0.4">
      <c r="C639" s="59" t="s">
        <v>359</v>
      </c>
    </row>
    <row r="649" spans="2:10" x14ac:dyDescent="0.4">
      <c r="B649" s="2" t="s">
        <v>453</v>
      </c>
      <c r="C649" s="58" t="s">
        <v>402</v>
      </c>
      <c r="D649" s="58"/>
      <c r="E649" s="58"/>
      <c r="F649" s="58"/>
      <c r="G649" s="58"/>
      <c r="H649" s="58"/>
      <c r="I649" s="58"/>
      <c r="J649" s="58"/>
    </row>
    <row r="665" spans="2:10" x14ac:dyDescent="0.4">
      <c r="C665" t="s">
        <v>405</v>
      </c>
    </row>
    <row r="666" spans="2:10" x14ac:dyDescent="0.4">
      <c r="C666" t="s">
        <v>406</v>
      </c>
    </row>
    <row r="667" spans="2:10" x14ac:dyDescent="0.4">
      <c r="C667" t="s">
        <v>407</v>
      </c>
    </row>
    <row r="671" spans="2:10" x14ac:dyDescent="0.4">
      <c r="B671" s="2" t="s">
        <v>453</v>
      </c>
      <c r="C671" s="58" t="s">
        <v>360</v>
      </c>
      <c r="D671" s="58"/>
      <c r="E671" s="58"/>
      <c r="F671" s="58"/>
      <c r="G671" s="58"/>
      <c r="H671" s="58"/>
      <c r="I671" s="58"/>
      <c r="J671" s="58"/>
    </row>
    <row r="689" spans="3:3" x14ac:dyDescent="0.4">
      <c r="C689" t="s">
        <v>361</v>
      </c>
    </row>
    <row r="690" spans="3:3" x14ac:dyDescent="0.4">
      <c r="C690" t="s">
        <v>362</v>
      </c>
    </row>
    <row r="691" spans="3:3" x14ac:dyDescent="0.4">
      <c r="C691" t="s">
        <v>363</v>
      </c>
    </row>
    <row r="693" spans="3:3" x14ac:dyDescent="0.4">
      <c r="C693" t="s">
        <v>364</v>
      </c>
    </row>
    <row r="694" spans="3:3" x14ac:dyDescent="0.4">
      <c r="C694" t="s">
        <v>365</v>
      </c>
    </row>
    <row r="696" spans="3:3" x14ac:dyDescent="0.4">
      <c r="C696" t="s">
        <v>366</v>
      </c>
    </row>
    <row r="697" spans="3:3" x14ac:dyDescent="0.4">
      <c r="C697" t="s">
        <v>370</v>
      </c>
    </row>
    <row r="698" spans="3:3" x14ac:dyDescent="0.4">
      <c r="C698" t="s">
        <v>367</v>
      </c>
    </row>
    <row r="711" spans="2:10" x14ac:dyDescent="0.4">
      <c r="C711" t="s">
        <v>368</v>
      </c>
    </row>
    <row r="712" spans="2:10" x14ac:dyDescent="0.4">
      <c r="C712" t="s">
        <v>369</v>
      </c>
    </row>
    <row r="714" spans="2:10" x14ac:dyDescent="0.4">
      <c r="C714" t="s">
        <v>371</v>
      </c>
    </row>
    <row r="715" spans="2:10" x14ac:dyDescent="0.4">
      <c r="C715" s="59" t="s">
        <v>372</v>
      </c>
    </row>
    <row r="718" spans="2:10" x14ac:dyDescent="0.4">
      <c r="B718" s="2" t="s">
        <v>453</v>
      </c>
      <c r="C718" s="58" t="s">
        <v>278</v>
      </c>
      <c r="D718" s="58"/>
      <c r="E718" s="58"/>
      <c r="F718" s="58"/>
      <c r="G718" s="58"/>
      <c r="H718" s="58"/>
      <c r="I718" s="58"/>
      <c r="J718" s="58"/>
    </row>
    <row r="737" spans="3:3" x14ac:dyDescent="0.4">
      <c r="C737" t="s">
        <v>373</v>
      </c>
    </row>
    <row r="738" spans="3:3" x14ac:dyDescent="0.4">
      <c r="C738" t="s">
        <v>374</v>
      </c>
    </row>
    <row r="739" spans="3:3" x14ac:dyDescent="0.4">
      <c r="C739" t="s">
        <v>375</v>
      </c>
    </row>
    <row r="740" spans="3:3" x14ac:dyDescent="0.4">
      <c r="C740" t="s">
        <v>376</v>
      </c>
    </row>
    <row r="741" spans="3:3" x14ac:dyDescent="0.4">
      <c r="C741" t="s">
        <v>377</v>
      </c>
    </row>
    <row r="751" spans="3:3" x14ac:dyDescent="0.4">
      <c r="C751" t="s">
        <v>378</v>
      </c>
    </row>
    <row r="752" spans="3:3" x14ac:dyDescent="0.4">
      <c r="C752" t="s">
        <v>424</v>
      </c>
    </row>
    <row r="753" spans="3:3" x14ac:dyDescent="0.4">
      <c r="C753" t="s">
        <v>379</v>
      </c>
    </row>
    <row r="754" spans="3:3" x14ac:dyDescent="0.4">
      <c r="C754" t="s">
        <v>380</v>
      </c>
    </row>
    <row r="756" spans="3:3" x14ac:dyDescent="0.4">
      <c r="C756" t="s">
        <v>381</v>
      </c>
    </row>
    <row r="757" spans="3:3" x14ac:dyDescent="0.4">
      <c r="C757" t="s">
        <v>382</v>
      </c>
    </row>
    <row r="758" spans="3:3" x14ac:dyDescent="0.4">
      <c r="C758" t="s">
        <v>383</v>
      </c>
    </row>
    <row r="781" spans="3:3" x14ac:dyDescent="0.4">
      <c r="C781" t="s">
        <v>384</v>
      </c>
    </row>
    <row r="782" spans="3:3" x14ac:dyDescent="0.4">
      <c r="C782" t="s">
        <v>385</v>
      </c>
    </row>
    <row r="783" spans="3:3" x14ac:dyDescent="0.4">
      <c r="C783" t="s">
        <v>386</v>
      </c>
    </row>
    <row r="785" spans="3:3" x14ac:dyDescent="0.4">
      <c r="C785" t="s">
        <v>387</v>
      </c>
    </row>
    <row r="786" spans="3:3" x14ac:dyDescent="0.4">
      <c r="C786" t="s">
        <v>388</v>
      </c>
    </row>
    <row r="787" spans="3:3" x14ac:dyDescent="0.4">
      <c r="C787" t="s">
        <v>389</v>
      </c>
    </row>
    <row r="788" spans="3:3" x14ac:dyDescent="0.4">
      <c r="C788" t="s">
        <v>390</v>
      </c>
    </row>
    <row r="790" spans="3:3" x14ac:dyDescent="0.4">
      <c r="C790" t="s">
        <v>391</v>
      </c>
    </row>
    <row r="791" spans="3:3" x14ac:dyDescent="0.4">
      <c r="C791" t="s">
        <v>392</v>
      </c>
    </row>
    <row r="792" spans="3:3" x14ac:dyDescent="0.4">
      <c r="C792" s="59" t="s">
        <v>393</v>
      </c>
    </row>
    <row r="793" spans="3:3" x14ac:dyDescent="0.4">
      <c r="C793" t="s">
        <v>394</v>
      </c>
    </row>
    <row r="795" spans="3:3" x14ac:dyDescent="0.4">
      <c r="C795" t="s">
        <v>395</v>
      </c>
    </row>
    <row r="796" spans="3:3" x14ac:dyDescent="0.4">
      <c r="C796" t="s">
        <v>396</v>
      </c>
    </row>
    <row r="797" spans="3:3" x14ac:dyDescent="0.4">
      <c r="C797" t="s">
        <v>397</v>
      </c>
    </row>
    <row r="798" spans="3:3" x14ac:dyDescent="0.4">
      <c r="C798" t="s">
        <v>398</v>
      </c>
    </row>
    <row r="799" spans="3:3" x14ac:dyDescent="0.4">
      <c r="C799" t="s">
        <v>399</v>
      </c>
    </row>
    <row r="819" spans="2:10" x14ac:dyDescent="0.4">
      <c r="C819" t="s">
        <v>400</v>
      </c>
    </row>
    <row r="820" spans="2:10" x14ac:dyDescent="0.4">
      <c r="C820" t="s">
        <v>401</v>
      </c>
    </row>
    <row r="823" spans="2:10" x14ac:dyDescent="0.4">
      <c r="B823" s="2" t="s">
        <v>453</v>
      </c>
      <c r="C823" s="58" t="s">
        <v>408</v>
      </c>
      <c r="D823" s="58"/>
      <c r="E823" s="58"/>
      <c r="F823" s="58"/>
      <c r="G823" s="58"/>
      <c r="H823" s="58"/>
      <c r="I823" s="58"/>
      <c r="J823" s="58"/>
    </row>
    <row r="840" spans="2:10" x14ac:dyDescent="0.4">
      <c r="C840" t="s">
        <v>409</v>
      </c>
    </row>
    <row r="841" spans="2:10" x14ac:dyDescent="0.4">
      <c r="C841" t="s">
        <v>410</v>
      </c>
    </row>
    <row r="843" spans="2:10" x14ac:dyDescent="0.4">
      <c r="C843" t="s">
        <v>412</v>
      </c>
    </row>
    <row r="844" spans="2:10" x14ac:dyDescent="0.4">
      <c r="C844" t="s">
        <v>411</v>
      </c>
    </row>
    <row r="847" spans="2:10" x14ac:dyDescent="0.4">
      <c r="B847" s="2" t="s">
        <v>453</v>
      </c>
      <c r="C847" s="58" t="s">
        <v>413</v>
      </c>
      <c r="D847" s="58"/>
      <c r="E847" s="58"/>
      <c r="F847" s="58"/>
      <c r="G847" s="58"/>
      <c r="H847" s="58"/>
      <c r="I847" s="58"/>
      <c r="J847" s="58"/>
    </row>
    <row r="856" spans="11:11" x14ac:dyDescent="0.4">
      <c r="K856" t="s">
        <v>414</v>
      </c>
    </row>
    <row r="866" spans="3:3" x14ac:dyDescent="0.4">
      <c r="C866" t="s">
        <v>415</v>
      </c>
    </row>
    <row r="867" spans="3:3" x14ac:dyDescent="0.4">
      <c r="C867" t="s">
        <v>416</v>
      </c>
    </row>
    <row r="868" spans="3:3" x14ac:dyDescent="0.4">
      <c r="C868" t="s">
        <v>417</v>
      </c>
    </row>
    <row r="869" spans="3:3" x14ac:dyDescent="0.4">
      <c r="C869" t="s">
        <v>418</v>
      </c>
    </row>
    <row r="870" spans="3:3" x14ac:dyDescent="0.4">
      <c r="C870" t="s">
        <v>419</v>
      </c>
    </row>
    <row r="871" spans="3:3" x14ac:dyDescent="0.4">
      <c r="C871" t="s">
        <v>420</v>
      </c>
    </row>
    <row r="872" spans="3:3" x14ac:dyDescent="0.4">
      <c r="C872" t="s">
        <v>421</v>
      </c>
    </row>
    <row r="874" spans="3:3" x14ac:dyDescent="0.4">
      <c r="C874" t="s">
        <v>422</v>
      </c>
    </row>
    <row r="875" spans="3:3" x14ac:dyDescent="0.4">
      <c r="C875" t="s">
        <v>425</v>
      </c>
    </row>
    <row r="876" spans="3:3" x14ac:dyDescent="0.4">
      <c r="C876" t="s">
        <v>426</v>
      </c>
    </row>
    <row r="878" spans="3:3" x14ac:dyDescent="0.4">
      <c r="C878" t="s">
        <v>427</v>
      </c>
    </row>
    <row r="879" spans="3:3" x14ac:dyDescent="0.4">
      <c r="C879" t="s">
        <v>428</v>
      </c>
    </row>
    <row r="880" spans="3:3" x14ac:dyDescent="0.4">
      <c r="C880" t="s">
        <v>429</v>
      </c>
    </row>
    <row r="881" spans="3:3" x14ac:dyDescent="0.4">
      <c r="C881" t="s">
        <v>430</v>
      </c>
    </row>
    <row r="882" spans="3:3" x14ac:dyDescent="0.4">
      <c r="C882" t="s">
        <v>431</v>
      </c>
    </row>
    <row r="896" spans="3:3" x14ac:dyDescent="0.4">
      <c r="C896" t="s">
        <v>432</v>
      </c>
    </row>
    <row r="897" spans="2:13" x14ac:dyDescent="0.4">
      <c r="C897" t="s">
        <v>433</v>
      </c>
    </row>
    <row r="900" spans="2:13" x14ac:dyDescent="0.4">
      <c r="B900" s="2" t="s">
        <v>453</v>
      </c>
      <c r="C900" s="58" t="s">
        <v>434</v>
      </c>
      <c r="D900" s="58"/>
      <c r="E900" s="58"/>
      <c r="F900" s="58"/>
      <c r="G900" s="58"/>
      <c r="H900" s="58"/>
      <c r="I900" s="58"/>
      <c r="J900" s="58"/>
    </row>
    <row r="902" spans="2:13" x14ac:dyDescent="0.4">
      <c r="C902" t="s">
        <v>436</v>
      </c>
    </row>
    <row r="903" spans="2:13" x14ac:dyDescent="0.4">
      <c r="C903" t="s">
        <v>437</v>
      </c>
      <c r="M903" t="s">
        <v>438</v>
      </c>
    </row>
    <row r="904" spans="2:13" x14ac:dyDescent="0.4">
      <c r="C904" t="s">
        <v>441</v>
      </c>
      <c r="M904" t="s">
        <v>439</v>
      </c>
    </row>
    <row r="905" spans="2:13" x14ac:dyDescent="0.4">
      <c r="M905" t="s">
        <v>440</v>
      </c>
    </row>
    <row r="921" spans="3:3" x14ac:dyDescent="0.4">
      <c r="C921" t="s">
        <v>442</v>
      </c>
    </row>
    <row r="923" spans="3:3" x14ac:dyDescent="0.4">
      <c r="C923" t="s">
        <v>443</v>
      </c>
    </row>
    <row r="924" spans="3:3" x14ac:dyDescent="0.4">
      <c r="C924" t="s">
        <v>444</v>
      </c>
    </row>
    <row r="925" spans="3:3" x14ac:dyDescent="0.4">
      <c r="C925" t="s">
        <v>445</v>
      </c>
    </row>
    <row r="927" spans="3:3" x14ac:dyDescent="0.4">
      <c r="C927" t="s">
        <v>446</v>
      </c>
    </row>
    <row r="928" spans="3:3" x14ac:dyDescent="0.4">
      <c r="C928" t="s">
        <v>447</v>
      </c>
    </row>
    <row r="929" spans="2:11" x14ac:dyDescent="0.4">
      <c r="C929" t="s">
        <v>448</v>
      </c>
    </row>
    <row r="932" spans="2:11" x14ac:dyDescent="0.4">
      <c r="B932" s="2" t="s">
        <v>453</v>
      </c>
      <c r="C932" s="58" t="s">
        <v>449</v>
      </c>
      <c r="D932" s="58"/>
      <c r="E932" s="58"/>
      <c r="F932" s="58"/>
      <c r="G932" s="58"/>
      <c r="H932" s="58"/>
      <c r="I932" s="58"/>
      <c r="J932" s="58"/>
      <c r="K932" s="58"/>
    </row>
    <row r="934" spans="2:11" x14ac:dyDescent="0.4">
      <c r="C934" t="s">
        <v>450</v>
      </c>
    </row>
    <row r="935" spans="2:11" x14ac:dyDescent="0.4">
      <c r="C935" t="s">
        <v>451</v>
      </c>
    </row>
    <row r="936" spans="2:11" x14ac:dyDescent="0.4">
      <c r="C936" t="s">
        <v>454</v>
      </c>
    </row>
    <row r="938" spans="2:11" x14ac:dyDescent="0.4">
      <c r="C938" t="s">
        <v>455</v>
      </c>
    </row>
    <row r="939" spans="2:11" x14ac:dyDescent="0.4">
      <c r="C939" t="s">
        <v>456</v>
      </c>
    </row>
    <row r="952" spans="3:3" x14ac:dyDescent="0.4">
      <c r="C952" t="s">
        <v>457</v>
      </c>
    </row>
    <row r="953" spans="3:3" x14ac:dyDescent="0.4">
      <c r="C953" t="s">
        <v>458</v>
      </c>
    </row>
    <row r="954" spans="3:3" x14ac:dyDescent="0.4">
      <c r="C954" t="s">
        <v>459</v>
      </c>
    </row>
    <row r="956" spans="3:3" x14ac:dyDescent="0.4">
      <c r="C956" s="77" t="s">
        <v>460</v>
      </c>
    </row>
    <row r="957" spans="3:3" x14ac:dyDescent="0.4">
      <c r="C957" t="s">
        <v>461</v>
      </c>
    </row>
    <row r="968" spans="3:3" x14ac:dyDescent="0.4">
      <c r="C968" t="s">
        <v>462</v>
      </c>
    </row>
    <row r="982" spans="3:3" x14ac:dyDescent="0.4">
      <c r="C982" t="s">
        <v>463</v>
      </c>
    </row>
    <row r="1005" spans="3:3" x14ac:dyDescent="0.4">
      <c r="C1005" t="s">
        <v>464</v>
      </c>
    </row>
    <row r="1006" spans="3:3" x14ac:dyDescent="0.4">
      <c r="C1006" t="s">
        <v>465</v>
      </c>
    </row>
    <row r="1007" spans="3:3" x14ac:dyDescent="0.4">
      <c r="C1007" t="s">
        <v>466</v>
      </c>
    </row>
    <row r="1011" spans="2:16" ht="30" x14ac:dyDescent="0.4">
      <c r="B1011" s="6" t="s">
        <v>453</v>
      </c>
      <c r="C1011" s="7" t="s">
        <v>467</v>
      </c>
      <c r="D1011" s="7"/>
      <c r="E1011" s="7"/>
      <c r="F1011" s="7"/>
      <c r="G1011" s="7"/>
      <c r="H1011" s="7"/>
      <c r="I1011" s="7"/>
      <c r="J1011" s="7"/>
      <c r="K1011" s="7"/>
      <c r="L1011" s="7"/>
      <c r="M1011" s="7"/>
      <c r="N1011" s="7"/>
      <c r="O1011" s="7"/>
      <c r="P1011" s="8"/>
    </row>
    <row r="1013" spans="2:16" x14ac:dyDescent="0.4">
      <c r="C1013" t="s">
        <v>468</v>
      </c>
    </row>
    <row r="1014" spans="2:16" x14ac:dyDescent="0.4">
      <c r="C1014" t="s">
        <v>469</v>
      </c>
    </row>
    <row r="1016" spans="2:16" x14ac:dyDescent="0.4">
      <c r="C1016" t="s">
        <v>470</v>
      </c>
    </row>
    <row r="1017" spans="2:16" x14ac:dyDescent="0.4">
      <c r="C1017" t="s">
        <v>471</v>
      </c>
    </row>
    <row r="1018" spans="2:16" x14ac:dyDescent="0.4">
      <c r="C1018" t="s">
        <v>472</v>
      </c>
    </row>
    <row r="1020" spans="2:16" x14ac:dyDescent="0.4">
      <c r="C1020" t="s">
        <v>473</v>
      </c>
    </row>
    <row r="1026" spans="3:3" x14ac:dyDescent="0.4">
      <c r="C1026" t="s">
        <v>474</v>
      </c>
    </row>
    <row r="1027" spans="3:3" x14ac:dyDescent="0.4">
      <c r="C1027" t="s">
        <v>475</v>
      </c>
    </row>
    <row r="1028" spans="3:3" x14ac:dyDescent="0.4">
      <c r="C1028" t="s">
        <v>476</v>
      </c>
    </row>
    <row r="1029" spans="3:3" x14ac:dyDescent="0.4">
      <c r="C1029" t="s">
        <v>477</v>
      </c>
    </row>
    <row r="1030" spans="3:3" x14ac:dyDescent="0.4">
      <c r="C1030" t="s">
        <v>478</v>
      </c>
    </row>
    <row r="1047" spans="3:15" x14ac:dyDescent="0.4">
      <c r="C1047" s="1"/>
      <c r="D1047" s="1"/>
      <c r="E1047" s="1"/>
      <c r="F1047" s="1"/>
      <c r="G1047" s="1"/>
      <c r="H1047" s="1"/>
      <c r="I1047" s="1"/>
      <c r="J1047" s="1"/>
      <c r="K1047" s="1"/>
      <c r="L1047" s="1"/>
      <c r="M1047" s="1"/>
      <c r="N1047" s="1"/>
      <c r="O1047" s="1"/>
    </row>
  </sheetData>
  <phoneticPr fontId="2" type="noConversion"/>
  <hyperlinks>
    <hyperlink ref="C956" r:id="rId1" xr:uid="{635D560C-D5BB-4397-ACE4-A310980DB246}"/>
  </hyperlinks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F62E13-50AD-4CB1-953A-6C8DA60881DF}">
  <dimension ref="B8:B62"/>
  <sheetViews>
    <sheetView showGridLines="0" zoomScale="58" workbookViewId="0">
      <selection activeCell="K49" sqref="K49"/>
    </sheetView>
  </sheetViews>
  <sheetFormatPr defaultRowHeight="17.399999999999999" x14ac:dyDescent="0.4"/>
  <cols>
    <col min="1" max="1" width="3" customWidth="1"/>
  </cols>
  <sheetData>
    <row r="8" spans="2:2" x14ac:dyDescent="0.4">
      <c r="B8" t="s">
        <v>480</v>
      </c>
    </row>
    <row r="9" spans="2:2" x14ac:dyDescent="0.4">
      <c r="B9" t="s">
        <v>481</v>
      </c>
    </row>
    <row r="10" spans="2:2" x14ac:dyDescent="0.4">
      <c r="B10" t="s">
        <v>482</v>
      </c>
    </row>
    <row r="11" spans="2:2" x14ac:dyDescent="0.4">
      <c r="B11" t="s">
        <v>483</v>
      </c>
    </row>
    <row r="12" spans="2:2" x14ac:dyDescent="0.4">
      <c r="B12" t="s">
        <v>484</v>
      </c>
    </row>
    <row r="22" spans="2:2" x14ac:dyDescent="0.4">
      <c r="B22" t="s">
        <v>485</v>
      </c>
    </row>
    <row r="23" spans="2:2" x14ac:dyDescent="0.4">
      <c r="B23" t="s">
        <v>486</v>
      </c>
    </row>
    <row r="25" spans="2:2" x14ac:dyDescent="0.4">
      <c r="B25" t="s">
        <v>487</v>
      </c>
    </row>
    <row r="26" spans="2:2" x14ac:dyDescent="0.4">
      <c r="B26" t="s">
        <v>488</v>
      </c>
    </row>
    <row r="27" spans="2:2" x14ac:dyDescent="0.4">
      <c r="B27" t="s">
        <v>489</v>
      </c>
    </row>
    <row r="42" spans="2:2" x14ac:dyDescent="0.4">
      <c r="B42" t="s">
        <v>490</v>
      </c>
    </row>
    <row r="43" spans="2:2" x14ac:dyDescent="0.4">
      <c r="B43" t="s">
        <v>491</v>
      </c>
    </row>
    <row r="44" spans="2:2" x14ac:dyDescent="0.4">
      <c r="B44" t="s">
        <v>492</v>
      </c>
    </row>
    <row r="45" spans="2:2" x14ac:dyDescent="0.4">
      <c r="B45" s="61" t="s">
        <v>493</v>
      </c>
    </row>
    <row r="46" spans="2:2" x14ac:dyDescent="0.4">
      <c r="B46" s="61" t="s">
        <v>494</v>
      </c>
    </row>
    <row r="47" spans="2:2" x14ac:dyDescent="0.4">
      <c r="B47" s="61" t="s">
        <v>495</v>
      </c>
    </row>
    <row r="48" spans="2:2" x14ac:dyDescent="0.4">
      <c r="B48" s="61" t="s">
        <v>496</v>
      </c>
    </row>
    <row r="49" spans="2:2" x14ac:dyDescent="0.4">
      <c r="B49" s="61" t="s">
        <v>497</v>
      </c>
    </row>
    <row r="50" spans="2:2" x14ac:dyDescent="0.4">
      <c r="B50" s="61" t="s">
        <v>498</v>
      </c>
    </row>
    <row r="51" spans="2:2" x14ac:dyDescent="0.4">
      <c r="B51" s="61" t="s">
        <v>499</v>
      </c>
    </row>
    <row r="53" spans="2:2" x14ac:dyDescent="0.4">
      <c r="B53" s="62" t="s">
        <v>500</v>
      </c>
    </row>
    <row r="54" spans="2:2" x14ac:dyDescent="0.4">
      <c r="B54" s="62" t="s">
        <v>501</v>
      </c>
    </row>
    <row r="55" spans="2:2" x14ac:dyDescent="0.4">
      <c r="B55" s="62" t="s">
        <v>502</v>
      </c>
    </row>
    <row r="56" spans="2:2" x14ac:dyDescent="0.4">
      <c r="B56" s="62"/>
    </row>
    <row r="57" spans="2:2" x14ac:dyDescent="0.4">
      <c r="B57" s="62" t="s">
        <v>504</v>
      </c>
    </row>
    <row r="58" spans="2:2" x14ac:dyDescent="0.4">
      <c r="B58" s="62" t="s">
        <v>505</v>
      </c>
    </row>
    <row r="60" spans="2:2" x14ac:dyDescent="0.4">
      <c r="B60" s="62" t="s">
        <v>506</v>
      </c>
    </row>
    <row r="61" spans="2:2" x14ac:dyDescent="0.4">
      <c r="B61" s="62" t="s">
        <v>507</v>
      </c>
    </row>
    <row r="62" spans="2:2" x14ac:dyDescent="0.4">
      <c r="B62" s="62" t="s">
        <v>508</v>
      </c>
    </row>
  </sheetData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0BE45A-9A7C-426D-A142-C7CC1614AC45}">
  <dimension ref="B2:AC172"/>
  <sheetViews>
    <sheetView showGridLines="0" topLeftCell="D28" zoomScale="73" zoomScaleNormal="85" workbookViewId="0">
      <selection activeCell="H46" sqref="H46"/>
    </sheetView>
  </sheetViews>
  <sheetFormatPr defaultRowHeight="17.399999999999999" x14ac:dyDescent="0.4"/>
  <cols>
    <col min="1" max="1" width="8.796875" style="9"/>
    <col min="2" max="2" width="29.8984375" style="9" bestFit="1" customWidth="1"/>
    <col min="3" max="3" width="11.8984375" style="9" bestFit="1" customWidth="1"/>
    <col min="4" max="14" width="9.09765625" style="9" bestFit="1" customWidth="1"/>
    <col min="15" max="15" width="9.5" style="9" bestFit="1" customWidth="1"/>
    <col min="16" max="18" width="9.09765625" style="9" bestFit="1" customWidth="1"/>
    <col min="19" max="19" width="9.796875" style="9" bestFit="1" customWidth="1"/>
    <col min="20" max="22" width="9.09765625" style="9" bestFit="1" customWidth="1"/>
    <col min="23" max="23" width="9.796875" style="9" bestFit="1" customWidth="1"/>
    <col min="24" max="16384" width="8.796875" style="9"/>
  </cols>
  <sheetData>
    <row r="2" spans="2:21" x14ac:dyDescent="0.4">
      <c r="B2" s="10" t="s">
        <v>34</v>
      </c>
      <c r="C2" s="10" t="s">
        <v>8</v>
      </c>
      <c r="D2" s="10" t="s">
        <v>9</v>
      </c>
      <c r="E2" s="10" t="s">
        <v>10</v>
      </c>
      <c r="F2" s="10" t="s">
        <v>11</v>
      </c>
      <c r="G2" s="11" t="s">
        <v>12</v>
      </c>
      <c r="I2" s="12" t="s">
        <v>45</v>
      </c>
      <c r="J2" s="13"/>
      <c r="K2" s="10" t="s">
        <v>4</v>
      </c>
      <c r="L2" s="10" t="s">
        <v>5</v>
      </c>
      <c r="M2" s="10">
        <v>2017</v>
      </c>
      <c r="N2" s="10" t="s">
        <v>6</v>
      </c>
      <c r="O2" s="10" t="s">
        <v>7</v>
      </c>
      <c r="P2" s="10" t="s">
        <v>8</v>
      </c>
      <c r="Q2" s="10" t="s">
        <v>9</v>
      </c>
      <c r="R2" s="10" t="s">
        <v>10</v>
      </c>
      <c r="S2" s="10" t="s">
        <v>35</v>
      </c>
      <c r="T2" s="11" t="s">
        <v>12</v>
      </c>
      <c r="U2" s="14"/>
    </row>
    <row r="3" spans="2:21" x14ac:dyDescent="0.4">
      <c r="B3" s="15" t="s">
        <v>13</v>
      </c>
      <c r="C3" s="16">
        <v>1274.0366730000001</v>
      </c>
      <c r="D3" s="16">
        <v>2067.9197353</v>
      </c>
      <c r="E3" s="16">
        <v>2473.4458574999999</v>
      </c>
      <c r="F3" s="16">
        <v>2564.6527025999999</v>
      </c>
      <c r="G3" s="16">
        <v>3121.2327604000002</v>
      </c>
      <c r="I3" s="17" t="s">
        <v>36</v>
      </c>
      <c r="J3" s="18"/>
      <c r="K3" s="19">
        <v>160.22957579999999</v>
      </c>
      <c r="L3" s="19">
        <v>81.610085999999995</v>
      </c>
      <c r="M3" s="19">
        <v>85.552851999999987</v>
      </c>
      <c r="N3" s="19">
        <v>52.033974199999996</v>
      </c>
      <c r="O3" s="19">
        <v>192.72275070000001</v>
      </c>
      <c r="P3" s="19">
        <v>323.9166889</v>
      </c>
      <c r="Q3" s="19">
        <v>652.97140549999995</v>
      </c>
      <c r="R3" s="19">
        <v>594.03807960000006</v>
      </c>
      <c r="S3" s="19">
        <v>649.45249409999997</v>
      </c>
      <c r="T3" s="20">
        <v>1042.7885639000001</v>
      </c>
      <c r="U3" s="21"/>
    </row>
    <row r="4" spans="2:21" x14ac:dyDescent="0.4">
      <c r="B4" s="22" t="s">
        <v>14</v>
      </c>
      <c r="C4" s="23">
        <v>829.22880700000007</v>
      </c>
      <c r="D4" s="23">
        <v>1607.3332374000001</v>
      </c>
      <c r="E4" s="23">
        <v>1878.3120567999999</v>
      </c>
      <c r="F4" s="23">
        <v>1715.3219371</v>
      </c>
      <c r="G4" s="23">
        <v>2235.0875455000005</v>
      </c>
      <c r="I4" s="24" t="s">
        <v>37</v>
      </c>
      <c r="J4" s="25"/>
      <c r="K4" s="26">
        <v>128.7782717</v>
      </c>
      <c r="L4" s="26">
        <v>139.09058680000001</v>
      </c>
      <c r="M4" s="26">
        <v>129.55558109999998</v>
      </c>
      <c r="N4" s="26">
        <v>144.08301980000002</v>
      </c>
      <c r="O4" s="26">
        <v>166.67484999999999</v>
      </c>
      <c r="P4" s="26">
        <v>327.74330370000001</v>
      </c>
      <c r="Q4" s="26">
        <v>466.8865571</v>
      </c>
      <c r="R4" s="26">
        <v>405.76699240000005</v>
      </c>
      <c r="S4" s="26">
        <v>765.51213749999999</v>
      </c>
      <c r="T4" s="27">
        <v>907.4394484999998</v>
      </c>
      <c r="U4" s="14"/>
    </row>
    <row r="5" spans="2:21" x14ac:dyDescent="0.4">
      <c r="B5" s="24" t="s">
        <v>15</v>
      </c>
      <c r="C5" s="23">
        <v>236.99954</v>
      </c>
      <c r="D5" s="23">
        <v>287.16395999999997</v>
      </c>
      <c r="E5" s="23">
        <v>350.60807</v>
      </c>
      <c r="F5" s="23">
        <v>347.00711000000001</v>
      </c>
      <c r="G5" s="23">
        <v>353.32616000000002</v>
      </c>
      <c r="I5" s="28" t="s">
        <v>38</v>
      </c>
      <c r="J5" s="25"/>
      <c r="K5" s="26">
        <v>10.309726899999999</v>
      </c>
      <c r="L5" s="26">
        <v>11.4285098</v>
      </c>
      <c r="M5" s="26">
        <v>13.0583647</v>
      </c>
      <c r="N5" s="26">
        <v>50.204277500000003</v>
      </c>
      <c r="O5" s="26">
        <v>76.8293994</v>
      </c>
      <c r="P5" s="26">
        <v>83.601470500000005</v>
      </c>
      <c r="Q5" s="26">
        <v>95.523985199999998</v>
      </c>
      <c r="R5" s="26">
        <v>106.019515</v>
      </c>
      <c r="S5" s="26">
        <v>119.95596429999999</v>
      </c>
      <c r="T5" s="27">
        <v>125.14212980000001</v>
      </c>
      <c r="U5" s="14"/>
    </row>
    <row r="6" spans="2:21" x14ac:dyDescent="0.4">
      <c r="B6" s="24" t="s">
        <v>16</v>
      </c>
      <c r="C6" s="23">
        <v>207.80832600000002</v>
      </c>
      <c r="D6" s="23">
        <v>173.42253789999998</v>
      </c>
      <c r="E6" s="23">
        <v>244.5257307</v>
      </c>
      <c r="F6" s="23">
        <v>502.32365549999997</v>
      </c>
      <c r="G6" s="23">
        <v>532.81905489999997</v>
      </c>
      <c r="I6" s="22" t="s">
        <v>39</v>
      </c>
      <c r="J6" s="25"/>
      <c r="K6" s="26">
        <v>-2.17</v>
      </c>
      <c r="L6" s="26">
        <v>-52.860650499999998</v>
      </c>
      <c r="M6" s="26">
        <v>-91.555273599999992</v>
      </c>
      <c r="N6" s="26">
        <v>-19.938060199999999</v>
      </c>
      <c r="O6" s="26">
        <v>-90.584909999999994</v>
      </c>
      <c r="P6" s="26">
        <v>-101.7155293</v>
      </c>
      <c r="Q6" s="26">
        <v>84.214516700000004</v>
      </c>
      <c r="R6" s="26">
        <v>-104.66820789999998</v>
      </c>
      <c r="S6" s="26">
        <v>-307.1390998</v>
      </c>
      <c r="T6" s="27">
        <v>-54.818488299999984</v>
      </c>
      <c r="U6" s="14"/>
    </row>
    <row r="7" spans="2:21" x14ac:dyDescent="0.4">
      <c r="B7" s="15" t="s">
        <v>17</v>
      </c>
      <c r="C7" s="16">
        <v>1924.2780199000001</v>
      </c>
      <c r="D7" s="16">
        <v>2208.5477597999998</v>
      </c>
      <c r="E7" s="16">
        <v>2307.1060441999998</v>
      </c>
      <c r="F7" s="16">
        <v>2788.1591929000001</v>
      </c>
      <c r="G7" s="16">
        <v>2893.5043288000002</v>
      </c>
      <c r="I7" s="17" t="s">
        <v>40</v>
      </c>
      <c r="J7" s="18"/>
      <c r="K7" s="19">
        <v>-1191.1114454000001</v>
      </c>
      <c r="L7" s="19">
        <v>-10.176072700000001</v>
      </c>
      <c r="M7" s="19">
        <v>-29.6744308</v>
      </c>
      <c r="N7" s="19">
        <v>-183.79626679999998</v>
      </c>
      <c r="O7" s="19">
        <v>-116.36576199999999</v>
      </c>
      <c r="P7" s="19">
        <v>-362.09019090000004</v>
      </c>
      <c r="Q7" s="19">
        <v>-937.54918029999999</v>
      </c>
      <c r="R7" s="19">
        <v>-119.07643130000001</v>
      </c>
      <c r="S7" s="19">
        <v>-446.67653259999997</v>
      </c>
      <c r="T7" s="20">
        <v>191.3276918</v>
      </c>
      <c r="U7" s="14"/>
    </row>
    <row r="8" spans="2:21" x14ac:dyDescent="0.4">
      <c r="B8" s="24" t="s">
        <v>18</v>
      </c>
      <c r="C8" s="28">
        <v>543.94973430000005</v>
      </c>
      <c r="D8" s="28">
        <v>618.99016390000008</v>
      </c>
      <c r="E8" s="28">
        <v>615.07552229999999</v>
      </c>
      <c r="F8" s="28">
        <v>1138.5870379</v>
      </c>
      <c r="G8" s="23">
        <v>1083.0032609</v>
      </c>
      <c r="I8" s="24" t="s">
        <v>41</v>
      </c>
      <c r="J8" s="25"/>
      <c r="K8" s="26">
        <v>-3.4243305999999998</v>
      </c>
      <c r="L8" s="26">
        <v>-13.719576000000002</v>
      </c>
      <c r="M8" s="26">
        <v>-67.512045299999997</v>
      </c>
      <c r="N8" s="26">
        <v>-284.44157840000003</v>
      </c>
      <c r="O8" s="26">
        <v>-95.615474800000001</v>
      </c>
      <c r="P8" s="26">
        <v>-347.84158270000006</v>
      </c>
      <c r="Q8" s="26">
        <v>-206.4493421</v>
      </c>
      <c r="R8" s="26">
        <v>-170.17001429999999</v>
      </c>
      <c r="S8" s="26">
        <v>-120.34029769999999</v>
      </c>
      <c r="T8" s="27">
        <v>-251.7372369</v>
      </c>
      <c r="U8" s="14"/>
    </row>
    <row r="9" spans="2:21" x14ac:dyDescent="0.4">
      <c r="B9" s="24" t="s">
        <v>19</v>
      </c>
      <c r="C9" s="23">
        <v>303.37833999999998</v>
      </c>
      <c r="D9" s="23">
        <v>355.18009000000001</v>
      </c>
      <c r="E9" s="23">
        <v>354.75411700000001</v>
      </c>
      <c r="F9" s="23">
        <v>841.86872000000005</v>
      </c>
      <c r="G9" s="23">
        <v>747.92944999999997</v>
      </c>
      <c r="I9" s="24" t="s">
        <v>42</v>
      </c>
      <c r="J9" s="25"/>
      <c r="K9" s="26">
        <v>-1.1258857</v>
      </c>
      <c r="L9" s="26">
        <v>-4.1456999999999997</v>
      </c>
      <c r="M9" s="26">
        <v>-0.91191809999999995</v>
      </c>
      <c r="N9" s="26">
        <v>39.798101000000003</v>
      </c>
      <c r="O9" s="26">
        <v>-1.9789139999999998</v>
      </c>
      <c r="P9" s="26">
        <v>-5.9797578000000007</v>
      </c>
      <c r="Q9" s="26">
        <v>-27.858599300000002</v>
      </c>
      <c r="R9" s="26">
        <v>-4.6083428</v>
      </c>
      <c r="S9" s="26">
        <v>-6.2305393999999996</v>
      </c>
      <c r="T9" s="27">
        <v>-23.860944700000001</v>
      </c>
      <c r="U9" s="14"/>
    </row>
    <row r="10" spans="2:21" x14ac:dyDescent="0.4">
      <c r="B10" s="24" t="s">
        <v>20</v>
      </c>
      <c r="C10" s="23">
        <v>118.84404529999999</v>
      </c>
      <c r="D10" s="23">
        <v>121.94631580000001</v>
      </c>
      <c r="E10" s="23">
        <v>143.4431433</v>
      </c>
      <c r="F10" s="23">
        <v>129.69674760000001</v>
      </c>
      <c r="G10" s="23">
        <v>149.7222587</v>
      </c>
      <c r="I10" s="29" t="s">
        <v>43</v>
      </c>
      <c r="J10" s="18"/>
      <c r="K10" s="19">
        <v>1080.6511849999999</v>
      </c>
      <c r="L10" s="19">
        <v>-45.771885999999995</v>
      </c>
      <c r="M10" s="19">
        <v>-56.983449699999994</v>
      </c>
      <c r="N10" s="19">
        <v>169.15536109999999</v>
      </c>
      <c r="O10" s="19">
        <v>-91.044549399999994</v>
      </c>
      <c r="P10" s="19">
        <v>110.88263300000001</v>
      </c>
      <c r="Q10" s="19">
        <v>429.6540569</v>
      </c>
      <c r="R10" s="19">
        <v>-93.013606300000006</v>
      </c>
      <c r="S10" s="19">
        <v>-259.68629219999997</v>
      </c>
      <c r="T10" s="20">
        <v>-177.04362170000002</v>
      </c>
      <c r="U10" s="14"/>
    </row>
    <row r="11" spans="2:21" x14ac:dyDescent="0.4">
      <c r="B11" s="24" t="s">
        <v>21</v>
      </c>
      <c r="C11" s="23">
        <v>121.727349</v>
      </c>
      <c r="D11" s="23">
        <v>141.86375810000001</v>
      </c>
      <c r="E11" s="23">
        <v>116.87826199999999</v>
      </c>
      <c r="F11" s="23">
        <v>167.02157029999998</v>
      </c>
      <c r="G11" s="23">
        <v>185.35155219999999</v>
      </c>
      <c r="I11" s="28" t="s">
        <v>44</v>
      </c>
      <c r="J11" s="25"/>
      <c r="K11" s="26">
        <v>18.93244</v>
      </c>
      <c r="L11" s="26">
        <v>28.204650000000001</v>
      </c>
      <c r="M11" s="26">
        <v>28.01942</v>
      </c>
      <c r="N11" s="26">
        <v>29.734310000000001</v>
      </c>
      <c r="O11" s="26">
        <v>29.426310000000001</v>
      </c>
      <c r="P11" s="26">
        <v>49.39528</v>
      </c>
      <c r="Q11" s="26">
        <v>59.85548</v>
      </c>
      <c r="R11" s="26">
        <v>65.841030000000003</v>
      </c>
      <c r="S11" s="26">
        <v>96.904470000000003</v>
      </c>
      <c r="T11" s="27">
        <v>96.904470000000003</v>
      </c>
      <c r="U11" s="14"/>
    </row>
    <row r="12" spans="2:21" x14ac:dyDescent="0.4">
      <c r="B12" s="24" t="s">
        <v>22</v>
      </c>
      <c r="C12" s="23">
        <v>940.45794420000004</v>
      </c>
      <c r="D12" s="23">
        <v>1094.8140512999998</v>
      </c>
      <c r="E12" s="23">
        <v>1179.6046337999999</v>
      </c>
      <c r="F12" s="23">
        <v>1230.6059760999999</v>
      </c>
      <c r="G12" s="23">
        <v>1383.905992</v>
      </c>
    </row>
    <row r="13" spans="2:21" x14ac:dyDescent="0.4">
      <c r="B13" s="24" t="s">
        <v>23</v>
      </c>
      <c r="C13" s="23">
        <v>393.02839</v>
      </c>
      <c r="D13" s="23">
        <v>427.88348999999999</v>
      </c>
      <c r="E13" s="23">
        <v>378.26188999999999</v>
      </c>
      <c r="F13" s="23">
        <v>319.74925999999999</v>
      </c>
      <c r="G13" s="23">
        <v>321.42725000000002</v>
      </c>
    </row>
    <row r="14" spans="2:21" x14ac:dyDescent="0.4">
      <c r="B14" s="24" t="s">
        <v>24</v>
      </c>
      <c r="C14" s="23">
        <v>46.841951399999971</v>
      </c>
      <c r="D14" s="23">
        <v>66.860054599999785</v>
      </c>
      <c r="E14" s="23">
        <v>134.16399809999984</v>
      </c>
      <c r="F14" s="23">
        <v>99.21691890000011</v>
      </c>
      <c r="G14" s="23">
        <v>105.16782590000003</v>
      </c>
    </row>
    <row r="15" spans="2:21" x14ac:dyDescent="0.4">
      <c r="B15" s="15" t="s">
        <v>25</v>
      </c>
      <c r="C15" s="16">
        <v>3198.3146929000004</v>
      </c>
      <c r="D15" s="16">
        <v>4276.4674950999997</v>
      </c>
      <c r="E15" s="16">
        <v>4780.5519017000006</v>
      </c>
      <c r="F15" s="16">
        <v>5352.8118955</v>
      </c>
      <c r="G15" s="16">
        <v>6014.7370892999998</v>
      </c>
    </row>
    <row r="16" spans="2:21" x14ac:dyDescent="0.4">
      <c r="B16" s="15" t="s">
        <v>26</v>
      </c>
      <c r="C16" s="16">
        <v>358.49139740000004</v>
      </c>
      <c r="D16" s="16">
        <v>480.05014259999996</v>
      </c>
      <c r="E16" s="16">
        <v>542.52843540000003</v>
      </c>
      <c r="F16" s="16">
        <v>658.99494130000005</v>
      </c>
      <c r="G16" s="16">
        <v>856.2768155</v>
      </c>
    </row>
    <row r="17" spans="2:29" x14ac:dyDescent="0.4">
      <c r="B17" s="22" t="s">
        <v>27</v>
      </c>
      <c r="C17" s="23">
        <v>81.030330000000006</v>
      </c>
      <c r="D17" s="23">
        <v>173.24190999999999</v>
      </c>
      <c r="E17" s="23">
        <v>210.75261</v>
      </c>
      <c r="F17" s="23">
        <v>190.09219999999999</v>
      </c>
      <c r="G17" s="23">
        <v>285.37159000000003</v>
      </c>
    </row>
    <row r="18" spans="2:29" x14ac:dyDescent="0.4">
      <c r="B18" s="22" t="s">
        <v>28</v>
      </c>
      <c r="C18" s="23">
        <v>195.81216030000002</v>
      </c>
      <c r="D18" s="23">
        <v>207.60669780000001</v>
      </c>
      <c r="E18" s="23">
        <v>205.7414388</v>
      </c>
      <c r="F18" s="23">
        <v>330.06061130000001</v>
      </c>
      <c r="G18" s="23">
        <v>388.87574270000005</v>
      </c>
    </row>
    <row r="19" spans="2:29" x14ac:dyDescent="0.4">
      <c r="B19" s="22" t="s">
        <v>29</v>
      </c>
      <c r="C19" s="23">
        <v>81.648907100000031</v>
      </c>
      <c r="D19" s="23">
        <v>99.20153479999999</v>
      </c>
      <c r="E19" s="23">
        <v>126.03438660000003</v>
      </c>
      <c r="F19" s="23">
        <v>138.84213000000005</v>
      </c>
      <c r="G19" s="23">
        <v>182.02948279999987</v>
      </c>
    </row>
    <row r="20" spans="2:29" x14ac:dyDescent="0.4">
      <c r="B20" s="15" t="s">
        <v>30</v>
      </c>
      <c r="C20" s="16">
        <v>195.70878850000003</v>
      </c>
      <c r="D20" s="16">
        <v>512.83009819999995</v>
      </c>
      <c r="E20" s="16">
        <v>521.46300940000003</v>
      </c>
      <c r="F20" s="16">
        <v>71.870983300000006</v>
      </c>
      <c r="G20" s="16">
        <v>75.453200899999999</v>
      </c>
    </row>
    <row r="21" spans="2:29" x14ac:dyDescent="0.4">
      <c r="B21" s="22" t="s">
        <v>31</v>
      </c>
      <c r="C21" s="23">
        <v>11.33169</v>
      </c>
      <c r="D21" s="23">
        <v>11.74962</v>
      </c>
      <c r="E21" s="23">
        <v>16.481870000000001</v>
      </c>
      <c r="F21" s="23">
        <v>19.113720000000001</v>
      </c>
      <c r="G21" s="23">
        <v>16.039449999999999</v>
      </c>
    </row>
    <row r="22" spans="2:29" x14ac:dyDescent="0.4">
      <c r="B22" s="22" t="s">
        <v>32</v>
      </c>
      <c r="C22" s="23">
        <v>128.29022949999998</v>
      </c>
      <c r="D22" s="23">
        <v>448.50421240000003</v>
      </c>
      <c r="E22" s="23">
        <v>461.94233359999998</v>
      </c>
      <c r="F22" s="23">
        <v>13.0062523</v>
      </c>
      <c r="G22" s="23">
        <v>19.253686399999999</v>
      </c>
    </row>
    <row r="23" spans="2:29" x14ac:dyDescent="0.4">
      <c r="B23" s="22" t="s">
        <v>29</v>
      </c>
      <c r="C23" s="23">
        <v>56.086869000000043</v>
      </c>
      <c r="D23" s="23">
        <v>52.576265799999923</v>
      </c>
      <c r="E23" s="23">
        <v>43.038805800000048</v>
      </c>
      <c r="F23" s="23">
        <v>39.751011000000005</v>
      </c>
      <c r="G23" s="23">
        <v>40.160064500000004</v>
      </c>
    </row>
    <row r="24" spans="2:29" x14ac:dyDescent="0.4">
      <c r="B24" s="15" t="s">
        <v>33</v>
      </c>
      <c r="C24" s="16">
        <v>554.20018590000006</v>
      </c>
      <c r="D24" s="16">
        <v>992.88024080000002</v>
      </c>
      <c r="E24" s="16">
        <v>1063.9914449</v>
      </c>
      <c r="F24" s="16">
        <v>730.86592469999994</v>
      </c>
      <c r="G24" s="16">
        <v>931.73001629999999</v>
      </c>
    </row>
    <row r="25" spans="2:29" x14ac:dyDescent="0.4">
      <c r="B25" s="30"/>
      <c r="C25" s="31"/>
      <c r="D25" s="31"/>
      <c r="E25" s="31"/>
      <c r="F25" s="31"/>
      <c r="G25" s="32"/>
    </row>
    <row r="26" spans="2:29" x14ac:dyDescent="0.4">
      <c r="B26" s="30"/>
      <c r="C26" s="31"/>
      <c r="D26" s="31"/>
      <c r="E26" s="31"/>
      <c r="F26" s="31"/>
      <c r="G26" s="32"/>
    </row>
    <row r="27" spans="2:29" x14ac:dyDescent="0.4">
      <c r="B27" s="33"/>
      <c r="C27" s="31"/>
      <c r="D27" s="31"/>
      <c r="E27" s="31"/>
      <c r="F27" s="31"/>
      <c r="G27" s="32"/>
    </row>
    <row r="28" spans="2:29" x14ac:dyDescent="0.4">
      <c r="B28" s="42" t="s">
        <v>53</v>
      </c>
      <c r="C28" s="43">
        <v>43101</v>
      </c>
      <c r="D28" s="43">
        <v>43466</v>
      </c>
      <c r="E28" s="43">
        <v>43831</v>
      </c>
      <c r="F28" s="43">
        <v>44197</v>
      </c>
      <c r="G28" s="43">
        <v>44562</v>
      </c>
      <c r="H28" s="43">
        <v>44927</v>
      </c>
      <c r="J28" s="42" t="s">
        <v>84</v>
      </c>
      <c r="K28" s="46"/>
      <c r="L28" s="47" t="s">
        <v>58</v>
      </c>
      <c r="M28" s="47" t="s">
        <v>59</v>
      </c>
      <c r="N28" s="47" t="s">
        <v>60</v>
      </c>
      <c r="O28" s="47" t="s">
        <v>61</v>
      </c>
      <c r="P28" s="47" t="s">
        <v>62</v>
      </c>
      <c r="Q28" s="47" t="s">
        <v>63</v>
      </c>
      <c r="R28" s="47" t="s">
        <v>64</v>
      </c>
      <c r="S28" s="47" t="s">
        <v>65</v>
      </c>
      <c r="T28" s="47" t="s">
        <v>66</v>
      </c>
      <c r="U28" s="47" t="s">
        <v>67</v>
      </c>
      <c r="V28" s="47" t="s">
        <v>68</v>
      </c>
      <c r="W28" s="47" t="s">
        <v>69</v>
      </c>
      <c r="X28" s="47" t="s">
        <v>70</v>
      </c>
      <c r="Y28" s="47" t="s">
        <v>71</v>
      </c>
      <c r="Z28" s="47" t="s">
        <v>72</v>
      </c>
      <c r="AA28" s="47" t="s">
        <v>73</v>
      </c>
      <c r="AB28" s="47" t="s">
        <v>74</v>
      </c>
      <c r="AC28" s="47" t="s">
        <v>75</v>
      </c>
    </row>
    <row r="29" spans="2:29" x14ac:dyDescent="0.4">
      <c r="B29" s="34" t="s">
        <v>46</v>
      </c>
      <c r="C29" s="35">
        <v>642.80679999999995</v>
      </c>
      <c r="D29" s="35">
        <v>838.71640000000002</v>
      </c>
      <c r="E29" s="35">
        <v>1087.4592</v>
      </c>
      <c r="F29" s="35">
        <v>1540.829</v>
      </c>
      <c r="G29" s="35">
        <v>1947.5863999999999</v>
      </c>
      <c r="H29" s="35">
        <v>2610.1091000000001</v>
      </c>
      <c r="J29" s="34" t="s">
        <v>46</v>
      </c>
      <c r="K29" s="48"/>
      <c r="L29" s="35">
        <v>206.75229999999999</v>
      </c>
      <c r="M29" s="35">
        <v>276.9683</v>
      </c>
      <c r="N29" s="35">
        <v>291.26530000000002</v>
      </c>
      <c r="O29" s="35">
        <v>312.47329999999999</v>
      </c>
      <c r="P29" s="35">
        <v>345.37959999999998</v>
      </c>
      <c r="Q29" s="35">
        <v>387.94389999999999</v>
      </c>
      <c r="R29" s="35">
        <v>387.0258</v>
      </c>
      <c r="S29" s="35">
        <v>420.47969999999998</v>
      </c>
      <c r="T29" s="35">
        <v>452.68540000000002</v>
      </c>
      <c r="U29" s="35">
        <v>497.00310000000002</v>
      </c>
      <c r="V29" s="35">
        <v>461.74669999999998</v>
      </c>
      <c r="W29" s="35">
        <v>536.15129999999999</v>
      </c>
      <c r="X29" s="35">
        <v>554.42359999999996</v>
      </c>
      <c r="Y29" s="35">
        <v>667.98130000000003</v>
      </c>
      <c r="Z29" s="35">
        <v>688.05499999999995</v>
      </c>
      <c r="AA29" s="35">
        <v>699.64909999999998</v>
      </c>
      <c r="AB29" s="35">
        <v>747.16539999999998</v>
      </c>
      <c r="AC29" s="35">
        <v>831.06579999999997</v>
      </c>
    </row>
    <row r="30" spans="2:29" x14ac:dyDescent="0.4">
      <c r="B30" s="50" t="s">
        <v>82</v>
      </c>
      <c r="C30" s="52">
        <f t="shared" ref="C30:H30" si="0">C38+C41+C44</f>
        <v>521</v>
      </c>
      <c r="D30" s="52">
        <f t="shared" si="0"/>
        <v>635</v>
      </c>
      <c r="E30" s="52">
        <f t="shared" si="0"/>
        <v>808</v>
      </c>
      <c r="F30" s="52">
        <f t="shared" si="0"/>
        <v>1056</v>
      </c>
      <c r="G30" s="52">
        <f t="shared" si="0"/>
        <v>1311</v>
      </c>
      <c r="H30" s="52">
        <f t="shared" si="0"/>
        <v>1597</v>
      </c>
      <c r="I30"/>
      <c r="J30" s="50" t="s">
        <v>82</v>
      </c>
      <c r="K30" s="52"/>
      <c r="L30" s="52">
        <f t="shared" ref="L30:AC30" si="1">L38+L41+L44</f>
        <v>164</v>
      </c>
      <c r="M30" s="52">
        <f t="shared" si="1"/>
        <v>207</v>
      </c>
      <c r="N30" s="52">
        <f t="shared" si="1"/>
        <v>219</v>
      </c>
      <c r="O30" s="52">
        <f t="shared" si="1"/>
        <v>218</v>
      </c>
      <c r="P30" s="52">
        <f t="shared" si="1"/>
        <v>234</v>
      </c>
      <c r="Q30" s="52">
        <f t="shared" si="1"/>
        <v>261</v>
      </c>
      <c r="R30" s="52">
        <f t="shared" si="1"/>
        <v>279</v>
      </c>
      <c r="S30" s="52">
        <f t="shared" si="1"/>
        <v>282</v>
      </c>
      <c r="T30" s="52">
        <f t="shared" si="1"/>
        <v>294</v>
      </c>
      <c r="U30" s="52">
        <f t="shared" si="1"/>
        <v>325</v>
      </c>
      <c r="V30" s="52">
        <f t="shared" si="1"/>
        <v>305</v>
      </c>
      <c r="W30" s="52">
        <f t="shared" si="1"/>
        <v>386</v>
      </c>
      <c r="X30" s="52">
        <f t="shared" si="1"/>
        <v>343</v>
      </c>
      <c r="Y30" s="52">
        <f t="shared" si="1"/>
        <v>407</v>
      </c>
      <c r="Z30" s="52">
        <f t="shared" si="1"/>
        <v>413</v>
      </c>
      <c r="AA30" s="52">
        <f t="shared" si="1"/>
        <v>434</v>
      </c>
      <c r="AB30" s="52">
        <f t="shared" si="1"/>
        <v>464</v>
      </c>
      <c r="AC30" s="52">
        <f t="shared" si="1"/>
        <v>489</v>
      </c>
    </row>
    <row r="31" spans="2:29" x14ac:dyDescent="0.4">
      <c r="B31" s="50" t="s">
        <v>83</v>
      </c>
      <c r="C31" s="52">
        <f t="shared" ref="C31:H31" si="2">C39+C42+C435</f>
        <v>70</v>
      </c>
      <c r="D31" s="52">
        <f t="shared" si="2"/>
        <v>97</v>
      </c>
      <c r="E31" s="52">
        <f t="shared" si="2"/>
        <v>158</v>
      </c>
      <c r="F31" s="52">
        <f t="shared" si="2"/>
        <v>264</v>
      </c>
      <c r="G31" s="52">
        <f t="shared" si="2"/>
        <v>337</v>
      </c>
      <c r="H31" s="52">
        <f t="shared" si="2"/>
        <v>619</v>
      </c>
      <c r="I31"/>
      <c r="J31" s="50" t="s">
        <v>83</v>
      </c>
      <c r="K31" s="52"/>
      <c r="L31" s="52">
        <f t="shared" ref="L31:AC31" si="3">L39+L42+L435</f>
        <v>26</v>
      </c>
      <c r="M31" s="52">
        <f t="shared" si="3"/>
        <v>39.5</v>
      </c>
      <c r="N31" s="52">
        <f t="shared" si="3"/>
        <v>40.5</v>
      </c>
      <c r="O31" s="52">
        <f t="shared" si="3"/>
        <v>52</v>
      </c>
      <c r="P31" s="52">
        <f t="shared" si="3"/>
        <v>61</v>
      </c>
      <c r="Q31" s="52">
        <f t="shared" si="3"/>
        <v>66</v>
      </c>
      <c r="R31" s="52">
        <f t="shared" si="3"/>
        <v>64</v>
      </c>
      <c r="S31" s="52">
        <f t="shared" si="3"/>
        <v>73</v>
      </c>
      <c r="T31" s="52">
        <f t="shared" si="3"/>
        <v>83</v>
      </c>
      <c r="U31" s="52">
        <f t="shared" si="3"/>
        <v>74</v>
      </c>
      <c r="V31" s="52">
        <f t="shared" si="3"/>
        <v>82</v>
      </c>
      <c r="W31" s="52">
        <f t="shared" si="3"/>
        <v>99</v>
      </c>
      <c r="X31" s="52">
        <f t="shared" si="3"/>
        <v>149</v>
      </c>
      <c r="Y31" s="52">
        <f t="shared" si="3"/>
        <v>166</v>
      </c>
      <c r="Z31" s="52">
        <f t="shared" si="3"/>
        <v>155</v>
      </c>
      <c r="AA31" s="52">
        <f t="shared" si="3"/>
        <v>149</v>
      </c>
      <c r="AB31" s="52">
        <f t="shared" si="3"/>
        <v>165</v>
      </c>
      <c r="AC31" s="52">
        <f t="shared" si="3"/>
        <v>201</v>
      </c>
    </row>
    <row r="32" spans="2:29" x14ac:dyDescent="0.4">
      <c r="B32" s="38" t="s">
        <v>85</v>
      </c>
      <c r="C32" s="52"/>
      <c r="D32" s="52"/>
      <c r="E32" s="52"/>
      <c r="F32" s="52"/>
      <c r="G32" s="52"/>
      <c r="H32" s="52"/>
      <c r="I32"/>
      <c r="J32" s="38" t="s">
        <v>85</v>
      </c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</row>
    <row r="33" spans="2:29" x14ac:dyDescent="0.4">
      <c r="B33" s="50" t="s">
        <v>82</v>
      </c>
      <c r="C33" s="53">
        <f t="shared" ref="C33:H33" si="4">C30/C29</f>
        <v>0.81050791621992802</v>
      </c>
      <c r="D33" s="53">
        <f t="shared" si="4"/>
        <v>0.75710931609302023</v>
      </c>
      <c r="E33" s="53">
        <f t="shared" si="4"/>
        <v>0.74301638167206641</v>
      </c>
      <c r="F33" s="53">
        <f t="shared" si="4"/>
        <v>0.68534535629846016</v>
      </c>
      <c r="G33" s="53">
        <f t="shared" si="4"/>
        <v>0.67314086810218021</v>
      </c>
      <c r="H33" s="53">
        <f t="shared" si="4"/>
        <v>0.61185181876113914</v>
      </c>
      <c r="I33"/>
      <c r="J33" s="50" t="s">
        <v>82</v>
      </c>
      <c r="K33" s="52"/>
      <c r="L33" s="53">
        <f>L30/L29</f>
        <v>0.79321971267066926</v>
      </c>
      <c r="M33" s="53">
        <f t="shared" ref="M33:R33" si="5">M30/M29</f>
        <v>0.74737794902882393</v>
      </c>
      <c r="N33" s="53">
        <f t="shared" si="5"/>
        <v>0.75189183194839893</v>
      </c>
      <c r="O33" s="53">
        <f t="shared" si="5"/>
        <v>0.69765960803691074</v>
      </c>
      <c r="P33" s="53">
        <f t="shared" si="5"/>
        <v>0.67751540623707951</v>
      </c>
      <c r="Q33" s="53">
        <f t="shared" si="5"/>
        <v>0.67277768770175272</v>
      </c>
      <c r="R33" s="53">
        <f t="shared" si="5"/>
        <v>0.72088217374655639</v>
      </c>
      <c r="S33" s="53">
        <f t="shared" ref="S33:AC33" si="6">S30/S29</f>
        <v>0.67066257895446557</v>
      </c>
      <c r="T33" s="53">
        <f t="shared" si="6"/>
        <v>0.6494576586742139</v>
      </c>
      <c r="U33" s="53">
        <f t="shared" si="6"/>
        <v>0.65391946247417765</v>
      </c>
      <c r="V33" s="53">
        <f t="shared" si="6"/>
        <v>0.66053531081001771</v>
      </c>
      <c r="W33" s="53">
        <f t="shared" si="6"/>
        <v>0.71994603015977021</v>
      </c>
      <c r="X33" s="53">
        <f t="shared" si="6"/>
        <v>0.61866053320962533</v>
      </c>
      <c r="Y33" s="53">
        <f t="shared" si="6"/>
        <v>0.60929849383508183</v>
      </c>
      <c r="Z33" s="53">
        <f t="shared" si="6"/>
        <v>0.60024271315519839</v>
      </c>
      <c r="AA33" s="53">
        <f t="shared" si="6"/>
        <v>0.6203109530191635</v>
      </c>
      <c r="AB33" s="53">
        <f t="shared" si="6"/>
        <v>0.62101376750047577</v>
      </c>
      <c r="AC33" s="53">
        <f t="shared" si="6"/>
        <v>0.58840106282799753</v>
      </c>
    </row>
    <row r="34" spans="2:29" x14ac:dyDescent="0.4">
      <c r="B34" s="50" t="s">
        <v>83</v>
      </c>
      <c r="C34" s="53">
        <f t="shared" ref="C34:H34" si="7">C31/C29</f>
        <v>0.10889741676659302</v>
      </c>
      <c r="D34" s="53">
        <f t="shared" si="7"/>
        <v>0.11565291915121727</v>
      </c>
      <c r="E34" s="53">
        <f t="shared" si="7"/>
        <v>0.14529280730716149</v>
      </c>
      <c r="F34" s="53">
        <f t="shared" si="7"/>
        <v>0.17133633907461504</v>
      </c>
      <c r="G34" s="53">
        <f t="shared" si="7"/>
        <v>0.17303468539316152</v>
      </c>
      <c r="H34" s="53">
        <f t="shared" si="7"/>
        <v>0.23715483770391052</v>
      </c>
      <c r="I34"/>
      <c r="J34" s="50" t="s">
        <v>83</v>
      </c>
      <c r="K34" s="52"/>
      <c r="L34" s="53">
        <f>L31/L29</f>
        <v>0.12575434469169147</v>
      </c>
      <c r="M34" s="53">
        <f t="shared" ref="M34:R34" si="8">M31/M29</f>
        <v>0.14261559896926831</v>
      </c>
      <c r="N34" s="53">
        <f t="shared" si="8"/>
        <v>0.13904848946990939</v>
      </c>
      <c r="O34" s="53">
        <f t="shared" si="8"/>
        <v>0.16641421843082274</v>
      </c>
      <c r="P34" s="53">
        <f t="shared" si="8"/>
        <v>0.17661726401906772</v>
      </c>
      <c r="Q34" s="53">
        <f t="shared" si="8"/>
        <v>0.17012769114297197</v>
      </c>
      <c r="R34" s="53">
        <f t="shared" si="8"/>
        <v>0.1653636527590667</v>
      </c>
      <c r="S34" s="53">
        <f t="shared" ref="S34:AC34" si="9">S31/S29</f>
        <v>0.17361123497757444</v>
      </c>
      <c r="T34" s="53">
        <f t="shared" si="9"/>
        <v>0.18335029139442094</v>
      </c>
      <c r="U34" s="53">
        <f t="shared" si="9"/>
        <v>0.14889243145565892</v>
      </c>
      <c r="V34" s="53">
        <f t="shared" si="9"/>
        <v>0.17758654257843101</v>
      </c>
      <c r="W34" s="53">
        <f t="shared" si="9"/>
        <v>0.18464937042957838</v>
      </c>
      <c r="X34" s="53">
        <f t="shared" si="9"/>
        <v>0.2687475785662804</v>
      </c>
      <c r="Y34" s="53">
        <f t="shared" si="9"/>
        <v>0.24850995080251498</v>
      </c>
      <c r="Z34" s="53">
        <f t="shared" si="9"/>
        <v>0.22527268895655145</v>
      </c>
      <c r="AA34" s="53">
        <f t="shared" si="9"/>
        <v>0.21296389861717824</v>
      </c>
      <c r="AB34" s="53">
        <f t="shared" si="9"/>
        <v>0.22083463714995369</v>
      </c>
      <c r="AC34" s="53">
        <f t="shared" si="9"/>
        <v>0.24185810557960635</v>
      </c>
    </row>
    <row r="35" spans="2:29" x14ac:dyDescent="0.4">
      <c r="B35" s="44" t="s">
        <v>47</v>
      </c>
      <c r="C35" s="45">
        <v>0.18010000000000001</v>
      </c>
      <c r="D35" s="45">
        <v>0.30480000000000002</v>
      </c>
      <c r="E35" s="45">
        <v>0.29659999999999997</v>
      </c>
      <c r="F35" s="45">
        <v>0.41689999999999999</v>
      </c>
      <c r="G35" s="45">
        <v>0.26400000000000001</v>
      </c>
      <c r="H35" s="45">
        <v>0.3402</v>
      </c>
      <c r="J35" s="44" t="s">
        <v>47</v>
      </c>
      <c r="K35" s="48"/>
      <c r="L35" s="45">
        <v>1.0699999999999999E-2</v>
      </c>
      <c r="M35" s="45">
        <v>0.38200000000000001</v>
      </c>
      <c r="N35" s="45">
        <v>0.48670000000000002</v>
      </c>
      <c r="O35" s="45">
        <v>0.31380000000000002</v>
      </c>
      <c r="P35" s="45">
        <v>0.67049999999999998</v>
      </c>
      <c r="Q35" s="45">
        <v>0.4007</v>
      </c>
      <c r="R35" s="45">
        <v>0.32879999999999998</v>
      </c>
      <c r="S35" s="45">
        <v>0.34570000000000001</v>
      </c>
      <c r="T35" s="45">
        <v>0.31069999999999998</v>
      </c>
      <c r="U35" s="45">
        <v>0.28110000000000002</v>
      </c>
      <c r="V35" s="45">
        <v>0.19309999999999999</v>
      </c>
      <c r="W35" s="45">
        <v>0.27510000000000001</v>
      </c>
      <c r="X35" s="45">
        <v>0.22470000000000001</v>
      </c>
      <c r="Y35" s="45">
        <v>0.34399999999999997</v>
      </c>
      <c r="Z35" s="45">
        <v>0.49009999999999998</v>
      </c>
      <c r="AA35" s="45">
        <v>0.3049</v>
      </c>
      <c r="AB35" s="45">
        <v>0.34760000000000002</v>
      </c>
      <c r="AC35" s="45">
        <v>0.24410000000000001</v>
      </c>
    </row>
    <row r="36" spans="2:29" x14ac:dyDescent="0.4">
      <c r="B36" s="36" t="s">
        <v>0</v>
      </c>
      <c r="C36" s="37"/>
      <c r="D36" s="37"/>
      <c r="E36" s="37"/>
      <c r="F36" s="37"/>
      <c r="G36" s="37"/>
      <c r="H36" s="37"/>
      <c r="J36" s="36" t="s">
        <v>0</v>
      </c>
      <c r="K36" s="48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7"/>
      <c r="W36" s="37"/>
      <c r="X36" s="37"/>
      <c r="Y36" s="37"/>
      <c r="Z36" s="37"/>
      <c r="AA36" s="37"/>
      <c r="AB36" s="37"/>
      <c r="AC36" s="37"/>
    </row>
    <row r="37" spans="2:29" x14ac:dyDescent="0.4">
      <c r="B37" s="38" t="s">
        <v>48</v>
      </c>
      <c r="C37" s="39">
        <v>426.26</v>
      </c>
      <c r="D37" s="39">
        <v>396.87</v>
      </c>
      <c r="E37" s="39">
        <v>391.42</v>
      </c>
      <c r="F37" s="39">
        <v>443.52</v>
      </c>
      <c r="G37" s="39">
        <v>456.19</v>
      </c>
      <c r="H37" s="39">
        <v>545.35</v>
      </c>
      <c r="J37" s="38" t="s">
        <v>48</v>
      </c>
      <c r="K37" s="48"/>
      <c r="L37" s="39">
        <v>87.85</v>
      </c>
      <c r="M37" s="39">
        <v>105.24</v>
      </c>
      <c r="N37" s="39">
        <v>95.54</v>
      </c>
      <c r="O37" s="39">
        <v>102.79</v>
      </c>
      <c r="P37" s="39">
        <v>100.08</v>
      </c>
      <c r="Q37" s="39">
        <v>116.94</v>
      </c>
      <c r="R37" s="39">
        <v>117.18</v>
      </c>
      <c r="S37" s="39">
        <v>109.32</v>
      </c>
      <c r="T37" s="39">
        <v>120.47</v>
      </c>
      <c r="U37" s="39">
        <v>110.25</v>
      </c>
      <c r="V37" s="39">
        <v>112.82</v>
      </c>
      <c r="W37" s="39">
        <v>112.65</v>
      </c>
      <c r="X37" s="39">
        <v>124.09</v>
      </c>
      <c r="Y37" s="39">
        <v>135.19</v>
      </c>
      <c r="Z37" s="39">
        <v>148.66</v>
      </c>
      <c r="AA37" s="39">
        <v>137.41</v>
      </c>
      <c r="AB37" s="39">
        <v>162.94999999999999</v>
      </c>
      <c r="AC37" s="39">
        <v>179.29</v>
      </c>
    </row>
    <row r="38" spans="2:29" x14ac:dyDescent="0.4">
      <c r="B38" s="50" t="s">
        <v>82</v>
      </c>
      <c r="C38" s="51">
        <v>403</v>
      </c>
      <c r="D38" s="51">
        <v>384</v>
      </c>
      <c r="E38" s="51">
        <v>315</v>
      </c>
      <c r="F38" s="51">
        <v>316</v>
      </c>
      <c r="G38" s="51">
        <v>313</v>
      </c>
      <c r="H38" s="51">
        <v>341</v>
      </c>
      <c r="J38" s="50" t="s">
        <v>82</v>
      </c>
      <c r="K38" s="48"/>
      <c r="L38" s="51">
        <v>84</v>
      </c>
      <c r="M38" s="51">
        <f>162-L38</f>
        <v>78</v>
      </c>
      <c r="N38" s="51">
        <f>240-M38-L38</f>
        <v>78</v>
      </c>
      <c r="O38" s="51">
        <f>E38-N38-M38-L38</f>
        <v>75</v>
      </c>
      <c r="P38" s="51">
        <v>75</v>
      </c>
      <c r="Q38" s="51">
        <v>83</v>
      </c>
      <c r="R38" s="51">
        <v>88</v>
      </c>
      <c r="S38" s="51">
        <f>F38-R38-Q38-P38</f>
        <v>70</v>
      </c>
      <c r="T38" s="51">
        <v>74</v>
      </c>
      <c r="U38" s="51">
        <v>81</v>
      </c>
      <c r="V38" s="51">
        <v>80</v>
      </c>
      <c r="W38" s="51">
        <v>78</v>
      </c>
      <c r="X38" s="51">
        <v>78</v>
      </c>
      <c r="Y38" s="51">
        <v>84</v>
      </c>
      <c r="Z38" s="51">
        <v>91</v>
      </c>
      <c r="AA38" s="51">
        <v>88</v>
      </c>
      <c r="AB38" s="51">
        <v>101</v>
      </c>
      <c r="AC38" s="51">
        <v>96</v>
      </c>
    </row>
    <row r="39" spans="2:29" x14ac:dyDescent="0.4">
      <c r="B39" s="50" t="s">
        <v>83</v>
      </c>
      <c r="C39" s="51">
        <v>24</v>
      </c>
      <c r="D39" s="51">
        <v>13</v>
      </c>
      <c r="E39" s="51">
        <v>77</v>
      </c>
      <c r="F39" s="51">
        <v>128</v>
      </c>
      <c r="G39" s="51">
        <v>143</v>
      </c>
      <c r="H39" s="51">
        <v>206</v>
      </c>
      <c r="J39" s="50" t="s">
        <v>83</v>
      </c>
      <c r="K39" s="48"/>
      <c r="L39" s="51">
        <v>4</v>
      </c>
      <c r="M39" s="51">
        <f>31-L39</f>
        <v>27</v>
      </c>
      <c r="N39" s="51">
        <f>49-M39-L39</f>
        <v>18</v>
      </c>
      <c r="O39" s="51">
        <f>E39-N39-M39-L39</f>
        <v>28</v>
      </c>
      <c r="P39" s="51">
        <v>25</v>
      </c>
      <c r="Q39" s="51">
        <v>34</v>
      </c>
      <c r="R39" s="51">
        <v>30</v>
      </c>
      <c r="S39" s="51">
        <f>F39-R39-Q39-P39</f>
        <v>39</v>
      </c>
      <c r="T39" s="51">
        <v>47</v>
      </c>
      <c r="U39" s="51">
        <v>30</v>
      </c>
      <c r="V39" s="51">
        <v>32</v>
      </c>
      <c r="W39" s="51">
        <v>34</v>
      </c>
      <c r="X39" s="51">
        <v>45</v>
      </c>
      <c r="Y39" s="51">
        <v>51</v>
      </c>
      <c r="Z39" s="51">
        <v>58</v>
      </c>
      <c r="AA39" s="51">
        <v>52</v>
      </c>
      <c r="AB39" s="51">
        <v>62</v>
      </c>
      <c r="AC39" s="51">
        <v>85</v>
      </c>
    </row>
    <row r="40" spans="2:29" x14ac:dyDescent="0.4">
      <c r="B40" s="38" t="s">
        <v>49</v>
      </c>
      <c r="C40" s="39">
        <v>136.99</v>
      </c>
      <c r="D40" s="39">
        <v>288.37</v>
      </c>
      <c r="E40" s="39">
        <v>499.81</v>
      </c>
      <c r="F40" s="39">
        <v>762.54</v>
      </c>
      <c r="G40" s="39">
        <v>1020.26</v>
      </c>
      <c r="H40" s="39">
        <v>1361.41</v>
      </c>
      <c r="J40" s="38" t="s">
        <v>49</v>
      </c>
      <c r="K40" s="48"/>
      <c r="L40" s="39">
        <v>88.08</v>
      </c>
      <c r="M40" s="39">
        <v>119.63</v>
      </c>
      <c r="N40" s="39">
        <v>145.38</v>
      </c>
      <c r="O40" s="39">
        <v>146.72</v>
      </c>
      <c r="P40" s="39">
        <v>172.28</v>
      </c>
      <c r="Q40" s="39">
        <v>181.4</v>
      </c>
      <c r="R40" s="39">
        <v>192.76</v>
      </c>
      <c r="S40" s="39">
        <v>216.1</v>
      </c>
      <c r="T40" s="39">
        <v>226.67</v>
      </c>
      <c r="U40" s="39">
        <v>245.27</v>
      </c>
      <c r="V40" s="39">
        <v>228.93</v>
      </c>
      <c r="W40" s="39">
        <v>319.39</v>
      </c>
      <c r="X40" s="39">
        <v>301.7</v>
      </c>
      <c r="Y40" s="39">
        <v>346.36</v>
      </c>
      <c r="Z40" s="39">
        <v>345.17</v>
      </c>
      <c r="AA40" s="39">
        <v>368.18</v>
      </c>
      <c r="AB40" s="39">
        <v>383.69</v>
      </c>
      <c r="AC40" s="39">
        <v>429.82</v>
      </c>
    </row>
    <row r="41" spans="2:29" x14ac:dyDescent="0.4">
      <c r="B41" s="50" t="s">
        <v>82</v>
      </c>
      <c r="C41" s="51">
        <v>91</v>
      </c>
      <c r="D41" s="51">
        <v>204</v>
      </c>
      <c r="E41" s="51">
        <v>418</v>
      </c>
      <c r="F41" s="51">
        <v>627</v>
      </c>
      <c r="G41" s="51">
        <v>827</v>
      </c>
      <c r="H41" s="51">
        <v>976</v>
      </c>
      <c r="J41" s="50" t="s">
        <v>82</v>
      </c>
      <c r="K41" s="48"/>
      <c r="L41" s="51">
        <v>66</v>
      </c>
      <c r="M41" s="51">
        <f>173-L41</f>
        <v>107</v>
      </c>
      <c r="N41" s="51">
        <f>296-M41-L41</f>
        <v>123</v>
      </c>
      <c r="O41" s="51">
        <f>E41-N41-M41-L41</f>
        <v>122</v>
      </c>
      <c r="P41" s="51">
        <v>136</v>
      </c>
      <c r="Q41" s="51">
        <v>149</v>
      </c>
      <c r="R41" s="51">
        <v>159</v>
      </c>
      <c r="S41" s="51">
        <f>F41-R41-Q41-P41</f>
        <v>183</v>
      </c>
      <c r="T41" s="51">
        <v>191</v>
      </c>
      <c r="U41" s="51">
        <v>202</v>
      </c>
      <c r="V41" s="51">
        <v>179</v>
      </c>
      <c r="W41" s="51">
        <v>255</v>
      </c>
      <c r="X41" s="51">
        <v>172</v>
      </c>
      <c r="Y41" s="51">
        <v>231</v>
      </c>
      <c r="Z41" s="51">
        <v>274</v>
      </c>
      <c r="AA41" s="51">
        <v>299</v>
      </c>
      <c r="AB41" s="51">
        <v>281</v>
      </c>
      <c r="AC41" s="51">
        <v>314</v>
      </c>
    </row>
    <row r="42" spans="2:29" x14ac:dyDescent="0.4">
      <c r="B42" s="50" t="s">
        <v>83</v>
      </c>
      <c r="C42" s="51">
        <v>46</v>
      </c>
      <c r="D42" s="51">
        <v>84</v>
      </c>
      <c r="E42" s="51">
        <v>81</v>
      </c>
      <c r="F42" s="51">
        <v>136</v>
      </c>
      <c r="G42" s="51">
        <v>194</v>
      </c>
      <c r="H42" s="51">
        <v>413</v>
      </c>
      <c r="J42" s="50" t="s">
        <v>83</v>
      </c>
      <c r="K42" s="48"/>
      <c r="L42" s="51">
        <v>22</v>
      </c>
      <c r="M42" s="51">
        <f>34.5-L42</f>
        <v>12.5</v>
      </c>
      <c r="N42" s="51">
        <f>57-M42-L42</f>
        <v>22.5</v>
      </c>
      <c r="O42" s="51">
        <f>E42-N42-M42-L42</f>
        <v>24</v>
      </c>
      <c r="P42" s="51">
        <v>36</v>
      </c>
      <c r="Q42" s="51">
        <v>32</v>
      </c>
      <c r="R42" s="51">
        <v>34</v>
      </c>
      <c r="S42" s="51">
        <f>F42-R42-Q42-P42</f>
        <v>34</v>
      </c>
      <c r="T42" s="51">
        <v>36</v>
      </c>
      <c r="U42" s="51">
        <v>44</v>
      </c>
      <c r="V42" s="51">
        <v>50</v>
      </c>
      <c r="W42" s="51">
        <v>65</v>
      </c>
      <c r="X42" s="51">
        <v>104</v>
      </c>
      <c r="Y42" s="51">
        <v>115</v>
      </c>
      <c r="Z42" s="51">
        <v>97</v>
      </c>
      <c r="AA42" s="51">
        <v>97</v>
      </c>
      <c r="AB42" s="51">
        <v>103</v>
      </c>
      <c r="AC42" s="51">
        <v>116</v>
      </c>
    </row>
    <row r="43" spans="2:29" x14ac:dyDescent="0.4">
      <c r="B43" s="38" t="s">
        <v>50</v>
      </c>
      <c r="C43" s="39">
        <v>58.68</v>
      </c>
      <c r="D43" s="39">
        <v>127.2</v>
      </c>
      <c r="E43" s="39">
        <v>167.53</v>
      </c>
      <c r="F43" s="39">
        <v>271.64999999999998</v>
      </c>
      <c r="G43" s="39">
        <v>384.25</v>
      </c>
      <c r="H43" s="39">
        <v>600.35</v>
      </c>
      <c r="J43" s="38" t="s">
        <v>50</v>
      </c>
      <c r="K43" s="48"/>
      <c r="L43" s="39">
        <v>24.24</v>
      </c>
      <c r="M43" s="39">
        <v>43.67</v>
      </c>
      <c r="N43" s="39">
        <v>44.83</v>
      </c>
      <c r="O43" s="39">
        <v>54.79</v>
      </c>
      <c r="P43" s="39">
        <v>50.64</v>
      </c>
      <c r="Q43" s="39">
        <v>77.41</v>
      </c>
      <c r="R43" s="39">
        <v>71.23</v>
      </c>
      <c r="S43" s="39">
        <v>72.37</v>
      </c>
      <c r="T43" s="39">
        <v>88.71</v>
      </c>
      <c r="U43" s="39">
        <v>100.08</v>
      </c>
      <c r="V43" s="39">
        <v>105.9</v>
      </c>
      <c r="W43" s="39">
        <v>89.56</v>
      </c>
      <c r="X43" s="39">
        <v>109.97</v>
      </c>
      <c r="Y43" s="39">
        <v>168.42</v>
      </c>
      <c r="Z43" s="39">
        <v>168.57</v>
      </c>
      <c r="AA43" s="39">
        <v>153.38999999999999</v>
      </c>
      <c r="AB43" s="39">
        <v>177.19</v>
      </c>
      <c r="AC43" s="39">
        <v>198.84</v>
      </c>
    </row>
    <row r="44" spans="2:29" x14ac:dyDescent="0.4">
      <c r="B44" s="50" t="s">
        <v>82</v>
      </c>
      <c r="C44" s="51">
        <v>27</v>
      </c>
      <c r="D44" s="51">
        <v>47</v>
      </c>
      <c r="E44" s="51">
        <v>75</v>
      </c>
      <c r="F44" s="51">
        <v>113</v>
      </c>
      <c r="G44" s="51">
        <v>171</v>
      </c>
      <c r="H44" s="51">
        <v>280</v>
      </c>
      <c r="J44" s="50" t="s">
        <v>82</v>
      </c>
      <c r="K44" s="48"/>
      <c r="L44" s="51">
        <v>14</v>
      </c>
      <c r="M44" s="51">
        <f>36-L44</f>
        <v>22</v>
      </c>
      <c r="N44" s="51">
        <f>54-M44-L44</f>
        <v>18</v>
      </c>
      <c r="O44" s="51">
        <f>E44-N44-M44-L44</f>
        <v>21</v>
      </c>
      <c r="P44" s="51">
        <v>23</v>
      </c>
      <c r="Q44" s="51">
        <v>29</v>
      </c>
      <c r="R44" s="51">
        <v>32</v>
      </c>
      <c r="S44" s="51">
        <f>F44-R44-Q44-P44</f>
        <v>29</v>
      </c>
      <c r="T44" s="51">
        <v>29</v>
      </c>
      <c r="U44" s="51">
        <v>42</v>
      </c>
      <c r="V44" s="51">
        <v>46</v>
      </c>
      <c r="W44" s="51">
        <v>53</v>
      </c>
      <c r="X44" s="51">
        <v>93</v>
      </c>
      <c r="Y44" s="51">
        <v>92</v>
      </c>
      <c r="Z44" s="51">
        <v>48</v>
      </c>
      <c r="AA44" s="51">
        <v>47</v>
      </c>
      <c r="AB44" s="51">
        <v>82</v>
      </c>
      <c r="AC44" s="51">
        <v>79</v>
      </c>
    </row>
    <row r="45" spans="2:29" x14ac:dyDescent="0.4">
      <c r="B45" s="50" t="s">
        <v>83</v>
      </c>
      <c r="C45" s="51">
        <v>32</v>
      </c>
      <c r="D45" s="51">
        <v>80</v>
      </c>
      <c r="E45" s="51">
        <v>92</v>
      </c>
      <c r="F45" s="51">
        <v>159</v>
      </c>
      <c r="G45" s="51">
        <v>214</v>
      </c>
      <c r="H45" s="51">
        <v>305</v>
      </c>
      <c r="J45" s="50" t="s">
        <v>83</v>
      </c>
      <c r="K45" s="48"/>
      <c r="L45" s="51">
        <v>10</v>
      </c>
      <c r="M45" s="51">
        <f>32-L45</f>
        <v>22</v>
      </c>
      <c r="N45" s="51">
        <f>58-M45-L45</f>
        <v>26</v>
      </c>
      <c r="O45" s="51">
        <f>E45-N45-M45-L45</f>
        <v>34</v>
      </c>
      <c r="P45" s="51">
        <v>27</v>
      </c>
      <c r="Q45" s="51">
        <v>48</v>
      </c>
      <c r="R45" s="51">
        <v>39</v>
      </c>
      <c r="S45" s="51">
        <f>F45-R45-Q45-P45</f>
        <v>45</v>
      </c>
      <c r="T45" s="51">
        <v>59</v>
      </c>
      <c r="U45" s="51">
        <v>58</v>
      </c>
      <c r="V45" s="51">
        <v>60</v>
      </c>
      <c r="W45" s="51">
        <v>37</v>
      </c>
      <c r="X45" s="51">
        <v>45</v>
      </c>
      <c r="Y45" s="51">
        <v>76</v>
      </c>
      <c r="Z45" s="51">
        <v>93</v>
      </c>
      <c r="AA45" s="51">
        <v>91</v>
      </c>
      <c r="AB45" s="51">
        <v>95</v>
      </c>
      <c r="AC45" s="51">
        <v>120</v>
      </c>
    </row>
    <row r="46" spans="2:29" x14ac:dyDescent="0.4">
      <c r="B46" s="38" t="s">
        <v>51</v>
      </c>
      <c r="C46" s="39">
        <v>20.87</v>
      </c>
      <c r="D46" s="39">
        <v>26.28</v>
      </c>
      <c r="E46" s="39">
        <v>28.7</v>
      </c>
      <c r="F46" s="39">
        <v>63.12</v>
      </c>
      <c r="G46" s="39">
        <v>86.89</v>
      </c>
      <c r="H46" s="39">
        <v>103</v>
      </c>
      <c r="J46" s="38" t="s">
        <v>51</v>
      </c>
      <c r="K46" s="48"/>
      <c r="L46" s="39">
        <v>6.59</v>
      </c>
      <c r="M46" s="39">
        <v>8.42</v>
      </c>
      <c r="N46" s="39">
        <v>5.52</v>
      </c>
      <c r="O46" s="39">
        <v>8.17</v>
      </c>
      <c r="P46" s="39">
        <v>22.38</v>
      </c>
      <c r="Q46" s="39">
        <v>12.2</v>
      </c>
      <c r="R46" s="39">
        <v>5.85</v>
      </c>
      <c r="S46" s="39">
        <v>22.69</v>
      </c>
      <c r="T46" s="39">
        <v>16.829999999999998</v>
      </c>
      <c r="U46" s="39">
        <v>41.41</v>
      </c>
      <c r="V46" s="39">
        <v>14.1</v>
      </c>
      <c r="W46" s="39">
        <v>14.55</v>
      </c>
      <c r="X46" s="39">
        <v>18.670000000000002</v>
      </c>
      <c r="Y46" s="39">
        <v>18.010000000000002</v>
      </c>
      <c r="Z46" s="39">
        <v>25.65</v>
      </c>
      <c r="AA46" s="39">
        <v>40.67</v>
      </c>
      <c r="AB46" s="39">
        <v>23.33</v>
      </c>
      <c r="AC46" s="39">
        <v>23.12</v>
      </c>
    </row>
    <row r="47" spans="2:29" x14ac:dyDescent="0.4">
      <c r="B47" s="40" t="s">
        <v>52</v>
      </c>
      <c r="C47" s="41">
        <v>382.17</v>
      </c>
      <c r="D47" s="41">
        <v>501.05509999999998</v>
      </c>
      <c r="E47" s="41">
        <v>728.96389999999997</v>
      </c>
      <c r="F47" s="41">
        <v>1083.3253999999999</v>
      </c>
      <c r="G47" s="41">
        <v>1415.1293000000001</v>
      </c>
      <c r="H47" s="41">
        <v>1902.5840000000001</v>
      </c>
      <c r="J47" s="40" t="s">
        <v>52</v>
      </c>
      <c r="K47" s="48"/>
      <c r="L47" s="41">
        <v>133.83619999999999</v>
      </c>
      <c r="M47" s="41">
        <v>178.66050000000001</v>
      </c>
      <c r="N47" s="41">
        <v>198.26390000000001</v>
      </c>
      <c r="O47" s="41">
        <v>218.20330000000001</v>
      </c>
      <c r="P47" s="41">
        <v>245.5772</v>
      </c>
      <c r="Q47" s="41">
        <v>273.18259999999998</v>
      </c>
      <c r="R47" s="41">
        <v>270.90989999999999</v>
      </c>
      <c r="S47" s="41">
        <v>293.65570000000002</v>
      </c>
      <c r="T47" s="41">
        <v>319.26069999999999</v>
      </c>
      <c r="U47" s="41">
        <v>358.9692</v>
      </c>
      <c r="V47" s="41">
        <v>338.005</v>
      </c>
      <c r="W47" s="41">
        <v>398.89449999999999</v>
      </c>
      <c r="X47" s="41">
        <v>404.30739999999997</v>
      </c>
      <c r="Y47" s="41">
        <v>498.46129999999999</v>
      </c>
      <c r="Z47" s="41">
        <v>505.7937</v>
      </c>
      <c r="AA47" s="41">
        <v>494.02159999999998</v>
      </c>
      <c r="AB47" s="41">
        <v>517.89459999999997</v>
      </c>
      <c r="AC47" s="41">
        <v>592.32870000000003</v>
      </c>
    </row>
    <row r="48" spans="2:29" x14ac:dyDescent="0.4">
      <c r="B48" s="44" t="s">
        <v>54</v>
      </c>
      <c r="C48" s="54">
        <v>0.59450000000000003</v>
      </c>
      <c r="D48" s="54">
        <v>0.59740000000000004</v>
      </c>
      <c r="E48" s="54">
        <v>0.67030000000000001</v>
      </c>
      <c r="F48" s="54">
        <v>0.70309999999999995</v>
      </c>
      <c r="G48" s="54">
        <v>0.72660000000000002</v>
      </c>
      <c r="H48" s="54">
        <v>0.72889999999999999</v>
      </c>
      <c r="I48" s="55"/>
      <c r="J48" s="56" t="s">
        <v>54</v>
      </c>
      <c r="K48" s="57"/>
      <c r="L48" s="54">
        <v>0.64729999999999999</v>
      </c>
      <c r="M48" s="54">
        <v>0.64510000000000001</v>
      </c>
      <c r="N48" s="54">
        <v>0.68069999999999997</v>
      </c>
      <c r="O48" s="54">
        <v>0.69830000000000003</v>
      </c>
      <c r="P48" s="54">
        <v>0.71099999999999997</v>
      </c>
      <c r="Q48" s="54">
        <v>0.70420000000000005</v>
      </c>
      <c r="R48" s="54">
        <v>0.7</v>
      </c>
      <c r="S48" s="54">
        <v>0.69840000000000002</v>
      </c>
      <c r="T48" s="54">
        <v>0.70530000000000004</v>
      </c>
      <c r="U48" s="54">
        <v>0.72230000000000005</v>
      </c>
      <c r="V48" s="54">
        <v>0.73199999999999998</v>
      </c>
      <c r="W48" s="54">
        <v>0.74399999999999999</v>
      </c>
      <c r="X48" s="54">
        <v>0.72919999999999996</v>
      </c>
      <c r="Y48" s="54">
        <v>0.74619999999999997</v>
      </c>
      <c r="Z48" s="54">
        <v>0.73509999999999998</v>
      </c>
      <c r="AA48" s="54">
        <v>0.70609999999999995</v>
      </c>
      <c r="AB48" s="54">
        <v>0.69310000000000005</v>
      </c>
      <c r="AC48" s="54">
        <v>0.7127</v>
      </c>
    </row>
    <row r="49" spans="2:29" x14ac:dyDescent="0.4">
      <c r="B49" s="34" t="s">
        <v>1</v>
      </c>
      <c r="C49" s="35">
        <v>87.044399999999996</v>
      </c>
      <c r="D49" s="35">
        <v>190.62360000000001</v>
      </c>
      <c r="E49" s="35">
        <v>334.25869999999998</v>
      </c>
      <c r="F49" s="35">
        <v>524.88900000000001</v>
      </c>
      <c r="G49" s="35">
        <v>659.16150000000005</v>
      </c>
      <c r="H49" s="35">
        <v>922.5779</v>
      </c>
      <c r="J49" s="34" t="s">
        <v>1</v>
      </c>
      <c r="K49" s="48"/>
      <c r="L49" s="35">
        <v>45.505099999999999</v>
      </c>
      <c r="M49" s="35">
        <v>80.484499999999997</v>
      </c>
      <c r="N49" s="35">
        <v>94.796400000000006</v>
      </c>
      <c r="O49" s="35">
        <v>113.4726</v>
      </c>
      <c r="P49" s="35">
        <v>122.9198</v>
      </c>
      <c r="Q49" s="35">
        <v>139.1241</v>
      </c>
      <c r="R49" s="35">
        <v>136.5145</v>
      </c>
      <c r="S49" s="35">
        <v>126.3306</v>
      </c>
      <c r="T49" s="35">
        <v>152.3468</v>
      </c>
      <c r="U49" s="35">
        <v>173.91849999999999</v>
      </c>
      <c r="V49" s="35">
        <v>165.18639999999999</v>
      </c>
      <c r="W49" s="35">
        <v>167.7098</v>
      </c>
      <c r="X49" s="35">
        <v>207.3937</v>
      </c>
      <c r="Y49" s="35">
        <v>236.47409999999999</v>
      </c>
      <c r="Z49" s="35">
        <v>274.94850000000002</v>
      </c>
      <c r="AA49" s="35">
        <v>203.76150000000001</v>
      </c>
      <c r="AB49" s="35">
        <v>266.68360000000001</v>
      </c>
      <c r="AC49" s="35">
        <v>307.60700000000003</v>
      </c>
    </row>
    <row r="50" spans="2:29" x14ac:dyDescent="0.4">
      <c r="B50" s="56" t="s">
        <v>55</v>
      </c>
      <c r="C50" s="54">
        <v>0.13539999999999999</v>
      </c>
      <c r="D50" s="54">
        <v>0.2273</v>
      </c>
      <c r="E50" s="54">
        <v>0.30740000000000001</v>
      </c>
      <c r="F50" s="54">
        <v>0.3407</v>
      </c>
      <c r="G50" s="54">
        <v>0.33850000000000002</v>
      </c>
      <c r="H50" s="54">
        <v>0.35349999999999998</v>
      </c>
      <c r="I50" s="55"/>
      <c r="J50" s="56" t="s">
        <v>55</v>
      </c>
      <c r="K50" s="57"/>
      <c r="L50" s="54">
        <v>0.22009999999999999</v>
      </c>
      <c r="M50" s="54">
        <v>0.29060000000000002</v>
      </c>
      <c r="N50" s="54">
        <v>0.32550000000000001</v>
      </c>
      <c r="O50" s="54">
        <v>0.36309999999999998</v>
      </c>
      <c r="P50" s="54">
        <v>0.35589999999999999</v>
      </c>
      <c r="Q50" s="54">
        <v>0.35859999999999997</v>
      </c>
      <c r="R50" s="54">
        <v>0.35270000000000001</v>
      </c>
      <c r="S50" s="54">
        <v>0.3004</v>
      </c>
      <c r="T50" s="54">
        <v>0.33650000000000002</v>
      </c>
      <c r="U50" s="54">
        <v>0.34989999999999999</v>
      </c>
      <c r="V50" s="54">
        <v>0.35770000000000002</v>
      </c>
      <c r="W50" s="54">
        <v>0.31280000000000002</v>
      </c>
      <c r="X50" s="54">
        <v>0.37409999999999999</v>
      </c>
      <c r="Y50" s="54">
        <v>0.35399999999999998</v>
      </c>
      <c r="Z50" s="54">
        <v>0.39960000000000001</v>
      </c>
      <c r="AA50" s="54">
        <v>0.29120000000000001</v>
      </c>
      <c r="AB50" s="54">
        <v>0.3569</v>
      </c>
      <c r="AC50" s="54">
        <v>0.37009999999999998</v>
      </c>
    </row>
    <row r="51" spans="2:29" x14ac:dyDescent="0.4">
      <c r="B51" s="56" t="s">
        <v>47</v>
      </c>
      <c r="C51" s="54">
        <v>-0.41360000000000002</v>
      </c>
      <c r="D51" s="54">
        <v>1.19</v>
      </c>
      <c r="E51" s="54">
        <v>0.75349999999999995</v>
      </c>
      <c r="F51" s="54">
        <v>0.57030000000000003</v>
      </c>
      <c r="G51" s="54">
        <v>0.25580000000000003</v>
      </c>
      <c r="H51" s="54">
        <v>0.39960000000000001</v>
      </c>
      <c r="I51" s="55"/>
      <c r="J51" s="56" t="s">
        <v>47</v>
      </c>
      <c r="K51" s="57"/>
      <c r="L51" s="54">
        <v>-7.2700000000000001E-2</v>
      </c>
      <c r="M51" s="54">
        <v>0.94130000000000003</v>
      </c>
      <c r="N51" s="54">
        <v>1.6144000000000001</v>
      </c>
      <c r="O51" s="54">
        <v>0.77769999999999995</v>
      </c>
      <c r="P51" s="54">
        <v>1.7012</v>
      </c>
      <c r="Q51" s="54">
        <v>0.72860000000000003</v>
      </c>
      <c r="R51" s="54">
        <v>0.44009999999999999</v>
      </c>
      <c r="S51" s="54">
        <v>0.1133</v>
      </c>
      <c r="T51" s="54">
        <v>0.2394</v>
      </c>
      <c r="U51" s="54">
        <v>0.25009999999999999</v>
      </c>
      <c r="V51" s="54">
        <v>0.21</v>
      </c>
      <c r="W51" s="54">
        <v>0.32750000000000001</v>
      </c>
      <c r="X51" s="54">
        <v>0.36130000000000001</v>
      </c>
      <c r="Y51" s="54">
        <v>0.35970000000000002</v>
      </c>
      <c r="Z51" s="54">
        <v>0.66449999999999998</v>
      </c>
      <c r="AA51" s="54">
        <v>0.215</v>
      </c>
      <c r="AB51" s="54">
        <v>0.28589999999999999</v>
      </c>
      <c r="AC51" s="54">
        <v>0.30080000000000001</v>
      </c>
    </row>
    <row r="52" spans="2:29" x14ac:dyDescent="0.4">
      <c r="B52" s="34" t="s">
        <v>2</v>
      </c>
      <c r="C52" s="35">
        <v>112.6536</v>
      </c>
      <c r="D52" s="35">
        <v>148.50659999999999</v>
      </c>
      <c r="E52" s="35">
        <v>324.5222</v>
      </c>
      <c r="F52" s="35">
        <v>468.2364</v>
      </c>
      <c r="G52" s="35">
        <v>434.34100000000001</v>
      </c>
      <c r="H52" s="35">
        <v>772.64649999999995</v>
      </c>
      <c r="J52" s="34" t="s">
        <v>2</v>
      </c>
      <c r="K52" s="48"/>
      <c r="L52" s="35">
        <v>41.691200000000002</v>
      </c>
      <c r="M52" s="35">
        <v>95.472099999999998</v>
      </c>
      <c r="N52" s="35">
        <v>72.353399999999993</v>
      </c>
      <c r="O52" s="35">
        <v>115.0055</v>
      </c>
      <c r="P52" s="35">
        <v>123.3965</v>
      </c>
      <c r="Q52" s="35">
        <v>117.5804</v>
      </c>
      <c r="R52" s="35">
        <v>132.86869999999999</v>
      </c>
      <c r="S52" s="35">
        <v>94.390799999999999</v>
      </c>
      <c r="T52" s="35">
        <v>98.510900000000007</v>
      </c>
      <c r="U52" s="35">
        <v>97.797399999999996</v>
      </c>
      <c r="V52" s="35">
        <v>166.09899999999999</v>
      </c>
      <c r="W52" s="35">
        <v>71.933700000000002</v>
      </c>
      <c r="X52" s="35">
        <v>183.27109999999999</v>
      </c>
      <c r="Y52" s="35">
        <v>151.8348</v>
      </c>
      <c r="Z52" s="35">
        <v>281.95850000000002</v>
      </c>
      <c r="AA52" s="35">
        <v>155.5821</v>
      </c>
      <c r="AB52" s="35">
        <v>183.05289999999999</v>
      </c>
      <c r="AC52" s="35">
        <v>287.18189999999998</v>
      </c>
    </row>
    <row r="53" spans="2:29" x14ac:dyDescent="0.4">
      <c r="B53" s="44" t="s">
        <v>57</v>
      </c>
      <c r="C53" s="54">
        <v>0.17530000000000001</v>
      </c>
      <c r="D53" s="54">
        <v>0.17710000000000001</v>
      </c>
      <c r="E53" s="54">
        <v>0.2984</v>
      </c>
      <c r="F53" s="54">
        <v>0.3039</v>
      </c>
      <c r="G53" s="54">
        <v>0.223</v>
      </c>
      <c r="H53" s="54">
        <v>0.29599999999999999</v>
      </c>
      <c r="I53" s="55"/>
      <c r="J53" s="56" t="s">
        <v>57</v>
      </c>
      <c r="K53" s="57"/>
      <c r="L53" s="54">
        <v>0.2016</v>
      </c>
      <c r="M53" s="54">
        <v>0.34470000000000001</v>
      </c>
      <c r="N53" s="54">
        <v>0.24840000000000001</v>
      </c>
      <c r="O53" s="54">
        <v>0.36799999999999999</v>
      </c>
      <c r="P53" s="54">
        <v>0.35730000000000001</v>
      </c>
      <c r="Q53" s="54">
        <v>0.30309999999999998</v>
      </c>
      <c r="R53" s="54">
        <v>0.34329999999999999</v>
      </c>
      <c r="S53" s="54">
        <v>0.22450000000000001</v>
      </c>
      <c r="T53" s="54">
        <v>0.21759999999999999</v>
      </c>
      <c r="U53" s="54">
        <v>0.1968</v>
      </c>
      <c r="V53" s="54">
        <v>0.35970000000000002</v>
      </c>
      <c r="W53" s="54">
        <v>0.13420000000000001</v>
      </c>
      <c r="X53" s="54">
        <v>0.3306</v>
      </c>
      <c r="Y53" s="54">
        <v>0.2273</v>
      </c>
      <c r="Z53" s="54">
        <v>0.4098</v>
      </c>
      <c r="AA53" s="54">
        <v>0.22239999999999999</v>
      </c>
      <c r="AB53" s="54">
        <v>0.245</v>
      </c>
      <c r="AC53" s="54">
        <v>0.34560000000000002</v>
      </c>
    </row>
    <row r="54" spans="2:29" x14ac:dyDescent="0.4">
      <c r="B54" s="44" t="s">
        <v>56</v>
      </c>
      <c r="C54" s="54">
        <v>-0.1</v>
      </c>
      <c r="D54" s="54">
        <v>0.31830000000000003</v>
      </c>
      <c r="E54" s="54">
        <v>1.1852</v>
      </c>
      <c r="F54" s="54">
        <v>0.44280000000000003</v>
      </c>
      <c r="G54" s="54">
        <v>-7.2400000000000006E-2</v>
      </c>
      <c r="H54" s="54">
        <v>0.77890000000000004</v>
      </c>
      <c r="I54" s="55"/>
      <c r="J54" s="56" t="s">
        <v>56</v>
      </c>
      <c r="K54" s="57"/>
      <c r="L54" s="54">
        <v>-4.1200000000000001E-2</v>
      </c>
      <c r="M54" s="54">
        <v>2.1406000000000001</v>
      </c>
      <c r="N54" s="54">
        <v>1.26</v>
      </c>
      <c r="O54" s="54">
        <v>1.6991000000000001</v>
      </c>
      <c r="P54" s="54">
        <v>1.9598</v>
      </c>
      <c r="Q54" s="54">
        <v>0.2316</v>
      </c>
      <c r="R54" s="54">
        <v>0.83640000000000003</v>
      </c>
      <c r="S54" s="54">
        <v>-0.1792</v>
      </c>
      <c r="T54" s="54">
        <v>-0.20169999999999999</v>
      </c>
      <c r="U54" s="54">
        <v>-0.16830000000000001</v>
      </c>
      <c r="V54" s="54">
        <v>0.25009999999999999</v>
      </c>
      <c r="W54" s="54">
        <v>-0.2379</v>
      </c>
      <c r="X54" s="54">
        <v>0.86040000000000005</v>
      </c>
      <c r="Y54" s="54">
        <v>0.55249999999999999</v>
      </c>
      <c r="Z54" s="54">
        <v>0.69750000000000001</v>
      </c>
      <c r="AA54" s="54">
        <v>1.1629</v>
      </c>
      <c r="AB54" s="54">
        <v>-1.1999999999999999E-3</v>
      </c>
      <c r="AC54" s="54">
        <v>0.89139999999999997</v>
      </c>
    </row>
    <row r="55" spans="2:29" x14ac:dyDescent="0.4">
      <c r="B55" s="49" t="s">
        <v>76</v>
      </c>
      <c r="C55" s="25"/>
      <c r="D55" s="25"/>
      <c r="E55" s="25"/>
      <c r="F55" s="25"/>
      <c r="G55" s="25"/>
      <c r="H55" s="25"/>
    </row>
    <row r="56" spans="2:29" x14ac:dyDescent="0.4">
      <c r="B56" s="25" t="s">
        <v>240</v>
      </c>
      <c r="C56" s="25">
        <v>94.8</v>
      </c>
      <c r="D56" s="25">
        <v>120.33</v>
      </c>
      <c r="E56" s="25">
        <v>61.75</v>
      </c>
      <c r="F56" s="25">
        <v>120.15</v>
      </c>
      <c r="G56" s="25">
        <v>76.67</v>
      </c>
      <c r="H56" s="25">
        <v>-86.28</v>
      </c>
    </row>
    <row r="57" spans="2:29" x14ac:dyDescent="0.4">
      <c r="B57" s="25" t="s">
        <v>241</v>
      </c>
      <c r="C57" s="25">
        <v>71.94</v>
      </c>
      <c r="D57" s="25">
        <v>77.959999999999994</v>
      </c>
      <c r="E57" s="25">
        <v>132.38999999999999</v>
      </c>
      <c r="F57" s="25">
        <v>136.28</v>
      </c>
      <c r="G57" s="25">
        <v>197.15</v>
      </c>
      <c r="H57" s="25">
        <v>316.87</v>
      </c>
    </row>
    <row r="58" spans="2:29" x14ac:dyDescent="0.4">
      <c r="B58" s="25" t="s">
        <v>242</v>
      </c>
      <c r="C58" s="25">
        <v>104.85</v>
      </c>
      <c r="D58" s="25">
        <v>134.18</v>
      </c>
      <c r="E58" s="25">
        <v>164.68</v>
      </c>
      <c r="F58" s="25">
        <v>217.07</v>
      </c>
      <c r="G58" s="25">
        <v>272.42</v>
      </c>
      <c r="H58" s="25">
        <v>337.08</v>
      </c>
    </row>
    <row r="59" spans="2:29" x14ac:dyDescent="0.4">
      <c r="B59" s="25" t="s">
        <v>243</v>
      </c>
      <c r="C59" s="25">
        <v>8.7899999999999991</v>
      </c>
      <c r="D59" s="25">
        <v>7.76</v>
      </c>
      <c r="E59" s="25">
        <v>18.059999999999999</v>
      </c>
      <c r="F59" s="25">
        <v>24.16</v>
      </c>
      <c r="G59" s="25">
        <v>28.88</v>
      </c>
      <c r="H59" s="25">
        <v>30.93</v>
      </c>
    </row>
    <row r="60" spans="2:29" x14ac:dyDescent="0.4">
      <c r="B60" s="25" t="s">
        <v>244</v>
      </c>
      <c r="C60" s="25">
        <v>14.96</v>
      </c>
      <c r="D60" s="25">
        <v>14.68</v>
      </c>
      <c r="E60" s="25">
        <v>20.18</v>
      </c>
      <c r="F60" s="25">
        <v>28.12</v>
      </c>
      <c r="G60" s="25">
        <v>48.54</v>
      </c>
      <c r="H60" s="25">
        <v>68.17</v>
      </c>
    </row>
    <row r="61" spans="2:29" x14ac:dyDescent="0.4">
      <c r="B61" s="25" t="s">
        <v>245</v>
      </c>
      <c r="C61" s="25">
        <v>22.86</v>
      </c>
      <c r="D61" s="25">
        <v>41.45</v>
      </c>
      <c r="E61" s="25">
        <v>47.67</v>
      </c>
      <c r="F61" s="25">
        <v>59.6</v>
      </c>
      <c r="G61" s="25">
        <v>69.42</v>
      </c>
      <c r="H61" s="25">
        <v>84.46</v>
      </c>
    </row>
    <row r="62" spans="2:29" x14ac:dyDescent="0.4">
      <c r="B62" s="25" t="s">
        <v>246</v>
      </c>
      <c r="C62" s="25">
        <v>27.3</v>
      </c>
      <c r="D62" s="25">
        <v>35.369999999999997</v>
      </c>
      <c r="E62" s="25">
        <v>35.93</v>
      </c>
      <c r="F62" s="25">
        <v>35.72</v>
      </c>
      <c r="G62" s="25">
        <v>38.04</v>
      </c>
      <c r="H62" s="25">
        <v>35.49</v>
      </c>
    </row>
    <row r="63" spans="2:29" x14ac:dyDescent="0.4">
      <c r="B63" s="25" t="s">
        <v>247</v>
      </c>
      <c r="C63" s="25">
        <v>3.07</v>
      </c>
      <c r="D63" s="25">
        <v>2.42</v>
      </c>
      <c r="E63" s="25">
        <v>4.51</v>
      </c>
      <c r="F63" s="25">
        <v>2.58</v>
      </c>
      <c r="G63" s="25">
        <v>1.87</v>
      </c>
      <c r="H63" s="25">
        <v>4.5599999999999996</v>
      </c>
    </row>
    <row r="64" spans="2:29" x14ac:dyDescent="0.4">
      <c r="B64" s="25" t="s">
        <v>248</v>
      </c>
      <c r="C64" s="25">
        <v>47.96</v>
      </c>
      <c r="D64" s="25">
        <v>41.31</v>
      </c>
      <c r="E64" s="25">
        <v>69.099999999999994</v>
      </c>
      <c r="F64" s="25">
        <v>127.1</v>
      </c>
      <c r="G64" s="25">
        <v>135.82</v>
      </c>
      <c r="H64" s="25">
        <v>165.42</v>
      </c>
    </row>
    <row r="65" spans="2:8" x14ac:dyDescent="0.4">
      <c r="B65" s="25" t="s">
        <v>249</v>
      </c>
      <c r="C65" s="25">
        <v>50.03</v>
      </c>
      <c r="D65" s="25">
        <v>23.71</v>
      </c>
      <c r="E65" s="25">
        <v>33.9</v>
      </c>
      <c r="F65" s="25">
        <v>37.01</v>
      </c>
      <c r="G65" s="25">
        <v>59.94</v>
      </c>
      <c r="H65" s="25">
        <v>242.49</v>
      </c>
    </row>
    <row r="66" spans="2:8" x14ac:dyDescent="0.4">
      <c r="B66" s="25" t="s">
        <v>250</v>
      </c>
      <c r="C66" s="25">
        <v>109.15</v>
      </c>
      <c r="D66" s="25">
        <v>148.86000000000001</v>
      </c>
      <c r="E66" s="25">
        <v>164.99</v>
      </c>
      <c r="F66" s="25">
        <v>228.11</v>
      </c>
      <c r="G66" s="25">
        <v>359.62</v>
      </c>
      <c r="H66" s="25">
        <v>488.31</v>
      </c>
    </row>
    <row r="67" spans="2:8" x14ac:dyDescent="0.4">
      <c r="B67" s="67" t="s">
        <v>251</v>
      </c>
      <c r="C67" s="25"/>
      <c r="D67" s="25"/>
      <c r="E67" s="25"/>
      <c r="F67" s="25"/>
      <c r="G67" s="25"/>
      <c r="H67" s="25"/>
    </row>
    <row r="68" spans="2:8" x14ac:dyDescent="0.4">
      <c r="B68" s="25" t="s">
        <v>240</v>
      </c>
      <c r="C68" s="68">
        <f t="shared" ref="C68:H68" si="10">C56/C$29</f>
        <v>0.14747821584961454</v>
      </c>
      <c r="D68" s="68">
        <f t="shared" si="10"/>
        <v>0.14346923465428837</v>
      </c>
      <c r="E68" s="68">
        <f t="shared" si="10"/>
        <v>5.6783739564665967E-2</v>
      </c>
      <c r="F68" s="68">
        <f t="shared" si="10"/>
        <v>7.7977504317481044E-2</v>
      </c>
      <c r="G68" s="68">
        <f t="shared" si="10"/>
        <v>3.9366674567043604E-2</v>
      </c>
      <c r="H68" s="68">
        <f t="shared" si="10"/>
        <v>-3.3056089494496607E-2</v>
      </c>
    </row>
    <row r="69" spans="2:8" x14ac:dyDescent="0.4">
      <c r="B69" s="25" t="s">
        <v>241</v>
      </c>
      <c r="C69" s="68">
        <f t="shared" ref="C69:H78" si="11">C57/C$29</f>
        <v>0.11191543088841002</v>
      </c>
      <c r="D69" s="68">
        <f t="shared" si="11"/>
        <v>9.2951562649782438E-2</v>
      </c>
      <c r="E69" s="68">
        <f t="shared" si="11"/>
        <v>0.12174249847718423</v>
      </c>
      <c r="F69" s="68">
        <f t="shared" si="11"/>
        <v>8.8445895034426278E-2</v>
      </c>
      <c r="G69" s="68">
        <f t="shared" si="11"/>
        <v>0.1012278582351982</v>
      </c>
      <c r="H69" s="68">
        <f t="shared" si="11"/>
        <v>0.12140105561104705</v>
      </c>
    </row>
    <row r="70" spans="2:8" x14ac:dyDescent="0.4">
      <c r="B70" s="25" t="s">
        <v>242</v>
      </c>
      <c r="C70" s="68">
        <f t="shared" si="11"/>
        <v>0.16311277354253254</v>
      </c>
      <c r="D70" s="68">
        <f t="shared" si="11"/>
        <v>0.1599825638320653</v>
      </c>
      <c r="E70" s="68">
        <f t="shared" si="11"/>
        <v>0.15143556650217313</v>
      </c>
      <c r="F70" s="68">
        <f t="shared" si="11"/>
        <v>0.14087870879896472</v>
      </c>
      <c r="G70" s="68">
        <f t="shared" si="11"/>
        <v>0.13987569434660255</v>
      </c>
      <c r="H70" s="68">
        <f t="shared" si="11"/>
        <v>0.12914402696806809</v>
      </c>
    </row>
    <row r="71" spans="2:8" x14ac:dyDescent="0.4">
      <c r="B71" s="25" t="s">
        <v>243</v>
      </c>
      <c r="C71" s="68">
        <f t="shared" si="11"/>
        <v>1.3674404191119321E-2</v>
      </c>
      <c r="D71" s="68">
        <f t="shared" si="11"/>
        <v>9.2522335320973804E-3</v>
      </c>
      <c r="E71" s="68">
        <f t="shared" si="11"/>
        <v>1.6607519620046432E-2</v>
      </c>
      <c r="F71" s="68">
        <f t="shared" si="11"/>
        <v>1.5679871030464771E-2</v>
      </c>
      <c r="G71" s="68">
        <f t="shared" si="11"/>
        <v>1.4828610427758173E-2</v>
      </c>
      <c r="H71" s="68">
        <f t="shared" si="11"/>
        <v>1.1850079370245481E-2</v>
      </c>
    </row>
    <row r="72" spans="2:8" x14ac:dyDescent="0.4">
      <c r="B72" s="25" t="s">
        <v>244</v>
      </c>
      <c r="C72" s="68">
        <f t="shared" si="11"/>
        <v>2.3272933640403309E-2</v>
      </c>
      <c r="D72" s="68">
        <f t="shared" si="11"/>
        <v>1.7502936630307931E-2</v>
      </c>
      <c r="E72" s="68">
        <f t="shared" si="11"/>
        <v>1.8557018047205817E-2</v>
      </c>
      <c r="F72" s="68">
        <f t="shared" si="11"/>
        <v>1.8249916116583997E-2</v>
      </c>
      <c r="G72" s="68">
        <f t="shared" si="11"/>
        <v>2.4923156169092166E-2</v>
      </c>
      <c r="H72" s="68">
        <f t="shared" si="11"/>
        <v>2.611768220723034E-2</v>
      </c>
    </row>
    <row r="73" spans="2:8" x14ac:dyDescent="0.4">
      <c r="B73" s="25" t="s">
        <v>245</v>
      </c>
      <c r="C73" s="68">
        <f t="shared" si="11"/>
        <v>3.5562784961204519E-2</v>
      </c>
      <c r="D73" s="68">
        <f t="shared" si="11"/>
        <v>4.9420757719772737E-2</v>
      </c>
      <c r="E73" s="68">
        <f t="shared" si="11"/>
        <v>4.3836127369192332E-2</v>
      </c>
      <c r="F73" s="68">
        <f t="shared" si="11"/>
        <v>3.8680476548663092E-2</v>
      </c>
      <c r="G73" s="68">
        <f t="shared" si="11"/>
        <v>3.5644118278911785E-2</v>
      </c>
      <c r="H73" s="68">
        <f t="shared" si="11"/>
        <v>3.2358800634042457E-2</v>
      </c>
    </row>
    <row r="74" spans="2:8" x14ac:dyDescent="0.4">
      <c r="B74" s="25" t="s">
        <v>246</v>
      </c>
      <c r="C74" s="68">
        <f t="shared" si="11"/>
        <v>4.2469992538971275E-2</v>
      </c>
      <c r="D74" s="68">
        <f t="shared" si="11"/>
        <v>4.2171585055449011E-2</v>
      </c>
      <c r="E74" s="68">
        <f t="shared" si="11"/>
        <v>3.3040320041432356E-2</v>
      </c>
      <c r="F74" s="68">
        <f t="shared" si="11"/>
        <v>2.3182325877822912E-2</v>
      </c>
      <c r="G74" s="68">
        <f t="shared" si="11"/>
        <v>1.9531867751797816E-2</v>
      </c>
      <c r="H74" s="68">
        <f t="shared" si="11"/>
        <v>1.3597132778855872E-2</v>
      </c>
    </row>
    <row r="75" spans="2:8" x14ac:dyDescent="0.4">
      <c r="B75" s="25" t="s">
        <v>247</v>
      </c>
      <c r="C75" s="68">
        <f t="shared" si="11"/>
        <v>4.775929563906294E-3</v>
      </c>
      <c r="D75" s="68">
        <f t="shared" si="11"/>
        <v>2.8853614881025336E-3</v>
      </c>
      <c r="E75" s="68">
        <f t="shared" si="11"/>
        <v>4.1472820313626473E-3</v>
      </c>
      <c r="F75" s="68">
        <f t="shared" si="11"/>
        <v>1.6744233136837378E-3</v>
      </c>
      <c r="G75" s="68">
        <f t="shared" si="11"/>
        <v>9.6016279431813663E-4</v>
      </c>
      <c r="H75" s="68">
        <f t="shared" si="11"/>
        <v>1.7470534086103909E-3</v>
      </c>
    </row>
    <row r="76" spans="2:8" x14ac:dyDescent="0.4">
      <c r="B76" s="25" t="s">
        <v>248</v>
      </c>
      <c r="C76" s="68">
        <f t="shared" si="11"/>
        <v>7.461028725894002E-2</v>
      </c>
      <c r="D76" s="68">
        <f t="shared" si="11"/>
        <v>4.9253835980791603E-2</v>
      </c>
      <c r="E76" s="68">
        <f t="shared" si="11"/>
        <v>6.354261382863835E-2</v>
      </c>
      <c r="F76" s="68">
        <f t="shared" si="11"/>
        <v>8.2488063243877155E-2</v>
      </c>
      <c r="G76" s="68">
        <f t="shared" si="11"/>
        <v>6.9737599317801768E-2</v>
      </c>
      <c r="H76" s="68">
        <f t="shared" si="11"/>
        <v>6.3376661151826941E-2</v>
      </c>
    </row>
    <row r="77" spans="2:8" x14ac:dyDescent="0.4">
      <c r="B77" s="25" t="s">
        <v>249</v>
      </c>
      <c r="C77" s="68">
        <f t="shared" si="11"/>
        <v>7.7830539440466417E-2</v>
      </c>
      <c r="D77" s="68">
        <f t="shared" si="11"/>
        <v>2.8269388794591354E-2</v>
      </c>
      <c r="E77" s="68">
        <f t="shared" si="11"/>
        <v>3.1173583339954271E-2</v>
      </c>
      <c r="F77" s="68">
        <f t="shared" si="11"/>
        <v>2.4019537534664782E-2</v>
      </c>
      <c r="G77" s="68">
        <f t="shared" si="11"/>
        <v>3.0776555022154602E-2</v>
      </c>
      <c r="H77" s="68">
        <f t="shared" si="11"/>
        <v>9.2904162511827565E-2</v>
      </c>
    </row>
    <row r="78" spans="2:8" x14ac:dyDescent="0.4">
      <c r="B78" s="25" t="s">
        <v>250</v>
      </c>
      <c r="C78" s="68">
        <f t="shared" si="11"/>
        <v>0.16980218628676613</v>
      </c>
      <c r="D78" s="68">
        <f t="shared" si="11"/>
        <v>0.17748550046237324</v>
      </c>
      <c r="E78" s="68">
        <f t="shared" si="11"/>
        <v>0.15172063466840871</v>
      </c>
      <c r="F78" s="68">
        <f t="shared" si="11"/>
        <v>0.14804368297844864</v>
      </c>
      <c r="G78" s="68">
        <f t="shared" si="11"/>
        <v>0.18464906101213277</v>
      </c>
      <c r="H78" s="68">
        <f t="shared" si="11"/>
        <v>0.18708413376283772</v>
      </c>
    </row>
    <row r="81" spans="2:20" x14ac:dyDescent="0.4">
      <c r="B81" s="9" t="s">
        <v>254</v>
      </c>
    </row>
    <row r="82" spans="2:20" x14ac:dyDescent="0.4">
      <c r="B82" s="70" t="s">
        <v>253</v>
      </c>
      <c r="C82" s="70" t="s">
        <v>518</v>
      </c>
      <c r="D82" s="70" t="s">
        <v>278</v>
      </c>
      <c r="E82" s="73" t="s">
        <v>255</v>
      </c>
      <c r="F82" s="73" t="s">
        <v>260</v>
      </c>
      <c r="G82" s="73" t="s">
        <v>261</v>
      </c>
      <c r="H82" s="73" t="s">
        <v>262</v>
      </c>
      <c r="I82" s="73" t="s">
        <v>263</v>
      </c>
      <c r="J82" s="73" t="s">
        <v>274</v>
      </c>
      <c r="K82" s="73" t="s">
        <v>275</v>
      </c>
      <c r="L82" s="73" t="s">
        <v>264</v>
      </c>
      <c r="M82" s="73" t="s">
        <v>273</v>
      </c>
      <c r="N82" s="73" t="s">
        <v>265</v>
      </c>
      <c r="O82" s="73" t="s">
        <v>266</v>
      </c>
      <c r="P82" s="73" t="s">
        <v>267</v>
      </c>
      <c r="Q82" s="73" t="s">
        <v>269</v>
      </c>
      <c r="R82" s="73" t="s">
        <v>268</v>
      </c>
      <c r="S82" s="70" t="s">
        <v>519</v>
      </c>
      <c r="T82" s="70" t="s">
        <v>520</v>
      </c>
    </row>
    <row r="83" spans="2:20" x14ac:dyDescent="0.4">
      <c r="B83" s="72" t="s">
        <v>259</v>
      </c>
      <c r="C83" s="78">
        <f>SUM(D83:R83)</f>
        <v>775158</v>
      </c>
      <c r="D83" s="71">
        <v>632245</v>
      </c>
      <c r="E83" s="71">
        <v>7190</v>
      </c>
      <c r="F83" s="71">
        <v>4588</v>
      </c>
      <c r="G83" s="69">
        <v>2546</v>
      </c>
      <c r="H83" s="69">
        <v>1990</v>
      </c>
      <c r="I83" s="71">
        <v>2400</v>
      </c>
      <c r="J83" s="71">
        <v>0</v>
      </c>
      <c r="K83" s="71">
        <v>39948</v>
      </c>
      <c r="L83" s="71">
        <v>480</v>
      </c>
      <c r="M83" s="71">
        <v>44853</v>
      </c>
      <c r="N83" s="71">
        <v>38918</v>
      </c>
      <c r="O83" s="71">
        <v>0</v>
      </c>
      <c r="P83" s="71">
        <v>0</v>
      </c>
      <c r="Q83" s="70">
        <v>0</v>
      </c>
      <c r="R83" s="71">
        <v>0</v>
      </c>
      <c r="S83" s="70"/>
      <c r="T83" s="70"/>
    </row>
    <row r="84" spans="2:20" x14ac:dyDescent="0.4">
      <c r="B84" s="72" t="s">
        <v>258</v>
      </c>
      <c r="C84" s="78">
        <f t="shared" ref="C84:C85" si="12">SUM(D84:R84)</f>
        <v>3277217</v>
      </c>
      <c r="D84" s="71">
        <v>2006500</v>
      </c>
      <c r="E84" s="71">
        <v>22140</v>
      </c>
      <c r="F84" s="71">
        <v>0</v>
      </c>
      <c r="G84" s="69">
        <v>1026025</v>
      </c>
      <c r="H84" s="69">
        <v>9506</v>
      </c>
      <c r="I84" s="71">
        <v>13680</v>
      </c>
      <c r="J84" s="71">
        <v>0</v>
      </c>
      <c r="K84" s="71">
        <v>60967</v>
      </c>
      <c r="L84" s="71">
        <v>2160</v>
      </c>
      <c r="M84" s="71">
        <v>102592</v>
      </c>
      <c r="N84" s="71">
        <v>13840</v>
      </c>
      <c r="O84" s="71">
        <v>8000</v>
      </c>
      <c r="P84" s="71">
        <v>11807</v>
      </c>
      <c r="Q84" s="70">
        <v>0</v>
      </c>
      <c r="R84" s="71">
        <v>0</v>
      </c>
      <c r="S84" s="70"/>
      <c r="T84" s="70"/>
    </row>
    <row r="85" spans="2:20" x14ac:dyDescent="0.4">
      <c r="B85" s="72" t="s">
        <v>257</v>
      </c>
      <c r="C85" s="78">
        <f t="shared" si="12"/>
        <v>15586747</v>
      </c>
      <c r="D85" s="71">
        <v>4280625</v>
      </c>
      <c r="E85" s="71">
        <v>623086</v>
      </c>
      <c r="F85" s="71">
        <v>0</v>
      </c>
      <c r="G85" s="69">
        <v>8434583</v>
      </c>
      <c r="H85" s="69">
        <v>1951561</v>
      </c>
      <c r="I85" s="71">
        <v>1577</v>
      </c>
      <c r="J85" s="71">
        <v>12050</v>
      </c>
      <c r="K85" s="71">
        <v>103600</v>
      </c>
      <c r="L85" s="71">
        <v>0</v>
      </c>
      <c r="M85" s="71">
        <v>107530</v>
      </c>
      <c r="N85" s="71">
        <v>45510</v>
      </c>
      <c r="O85" s="71">
        <v>16000</v>
      </c>
      <c r="P85" s="71">
        <v>10625</v>
      </c>
      <c r="Q85" s="70">
        <v>0</v>
      </c>
      <c r="R85" s="71">
        <v>0</v>
      </c>
      <c r="S85" s="70"/>
      <c r="T85" s="70"/>
    </row>
    <row r="86" spans="2:20" x14ac:dyDescent="0.4">
      <c r="B86" s="72" t="s">
        <v>256</v>
      </c>
      <c r="C86" s="78">
        <f>SUM(D86:T86)</f>
        <v>20836491</v>
      </c>
      <c r="D86" s="71">
        <f>SUM(D123:D133)</f>
        <v>4809004</v>
      </c>
      <c r="E86" s="71">
        <f t="shared" ref="E86:T86" si="13">SUM(E123:E133)</f>
        <v>4064045</v>
      </c>
      <c r="F86" s="71">
        <f t="shared" si="13"/>
        <v>3748520</v>
      </c>
      <c r="G86" s="71">
        <f t="shared" si="13"/>
        <v>2212867</v>
      </c>
      <c r="H86" s="71">
        <f t="shared" si="13"/>
        <v>2954165</v>
      </c>
      <c r="I86" s="71">
        <f t="shared" si="13"/>
        <v>584766</v>
      </c>
      <c r="J86" s="71">
        <f t="shared" si="13"/>
        <v>519883</v>
      </c>
      <c r="K86" s="71">
        <f t="shared" si="13"/>
        <v>96000</v>
      </c>
      <c r="L86" s="71">
        <f t="shared" si="13"/>
        <v>84916</v>
      </c>
      <c r="M86" s="71">
        <f t="shared" si="13"/>
        <v>68814</v>
      </c>
      <c r="N86" s="71">
        <f t="shared" si="13"/>
        <v>429440</v>
      </c>
      <c r="O86" s="71">
        <f t="shared" si="13"/>
        <v>29360</v>
      </c>
      <c r="P86" s="71">
        <f t="shared" si="13"/>
        <v>12750</v>
      </c>
      <c r="Q86" s="71">
        <f t="shared" si="13"/>
        <v>139433</v>
      </c>
      <c r="R86" s="71">
        <f t="shared" si="13"/>
        <v>979</v>
      </c>
      <c r="S86" s="71">
        <f t="shared" si="13"/>
        <v>597497</v>
      </c>
      <c r="T86" s="71">
        <f t="shared" si="13"/>
        <v>484052</v>
      </c>
    </row>
    <row r="87" spans="2:20" x14ac:dyDescent="0.4">
      <c r="B87" s="74" t="s">
        <v>318</v>
      </c>
      <c r="C87" s="78">
        <f>SUM(D87:T87)</f>
        <v>11488</v>
      </c>
      <c r="D87" s="71">
        <v>0</v>
      </c>
      <c r="E87" s="71">
        <v>0</v>
      </c>
      <c r="F87" s="71">
        <v>4588</v>
      </c>
      <c r="G87" s="69">
        <v>200</v>
      </c>
      <c r="H87" s="69">
        <v>0</v>
      </c>
      <c r="I87" s="71">
        <v>2400</v>
      </c>
      <c r="J87" s="71">
        <v>0</v>
      </c>
      <c r="K87" s="71">
        <v>0</v>
      </c>
      <c r="L87" s="71">
        <v>0</v>
      </c>
      <c r="M87" s="71">
        <v>350</v>
      </c>
      <c r="N87" s="71">
        <v>3950</v>
      </c>
      <c r="O87" s="71">
        <v>0</v>
      </c>
      <c r="P87" s="71">
        <v>0</v>
      </c>
      <c r="Q87" s="70">
        <v>0</v>
      </c>
      <c r="R87" s="71">
        <v>0</v>
      </c>
      <c r="S87" s="70"/>
      <c r="T87" s="70"/>
    </row>
    <row r="88" spans="2:20" x14ac:dyDescent="0.4">
      <c r="B88" s="74" t="s">
        <v>319</v>
      </c>
      <c r="C88" s="78">
        <f t="shared" ref="C88:C133" si="14">SUM(D88:T88)</f>
        <v>20002</v>
      </c>
      <c r="D88" s="71">
        <v>5280</v>
      </c>
      <c r="E88" s="71">
        <v>5200</v>
      </c>
      <c r="F88" s="71">
        <v>0</v>
      </c>
      <c r="G88" s="69">
        <v>300</v>
      </c>
      <c r="H88" s="69">
        <v>0</v>
      </c>
      <c r="I88" s="71">
        <v>0</v>
      </c>
      <c r="J88" s="71">
        <v>0</v>
      </c>
      <c r="K88" s="71">
        <v>4227</v>
      </c>
      <c r="L88" s="71">
        <v>0</v>
      </c>
      <c r="M88" s="71">
        <v>4995</v>
      </c>
      <c r="N88" s="71">
        <v>0</v>
      </c>
      <c r="O88" s="71">
        <v>0</v>
      </c>
      <c r="P88" s="71">
        <v>0</v>
      </c>
      <c r="Q88" s="70">
        <v>0</v>
      </c>
      <c r="R88" s="71">
        <v>0</v>
      </c>
      <c r="S88" s="70"/>
      <c r="T88" s="70"/>
    </row>
    <row r="89" spans="2:20" x14ac:dyDescent="0.4">
      <c r="B89" s="74" t="s">
        <v>320</v>
      </c>
      <c r="C89" s="78">
        <f t="shared" si="14"/>
        <v>13254</v>
      </c>
      <c r="D89" s="71">
        <v>4000</v>
      </c>
      <c r="E89" s="71">
        <v>190</v>
      </c>
      <c r="F89" s="71">
        <v>0</v>
      </c>
      <c r="G89" s="69">
        <v>330</v>
      </c>
      <c r="H89" s="69">
        <v>0</v>
      </c>
      <c r="I89" s="71">
        <v>0</v>
      </c>
      <c r="J89" s="71">
        <v>0</v>
      </c>
      <c r="K89" s="71">
        <v>0</v>
      </c>
      <c r="L89" s="71">
        <v>0</v>
      </c>
      <c r="M89" s="71">
        <v>2464</v>
      </c>
      <c r="N89" s="71">
        <v>6270</v>
      </c>
      <c r="O89" s="71">
        <v>0</v>
      </c>
      <c r="P89" s="71">
        <v>0</v>
      </c>
      <c r="Q89" s="70">
        <v>0</v>
      </c>
      <c r="R89" s="71">
        <v>0</v>
      </c>
      <c r="S89" s="70"/>
      <c r="T89" s="70"/>
    </row>
    <row r="90" spans="2:20" x14ac:dyDescent="0.4">
      <c r="B90" s="74" t="s">
        <v>321</v>
      </c>
      <c r="C90" s="78">
        <f t="shared" si="14"/>
        <v>30172</v>
      </c>
      <c r="D90" s="71">
        <v>11070</v>
      </c>
      <c r="E90" s="71">
        <v>0</v>
      </c>
      <c r="F90" s="71">
        <v>0</v>
      </c>
      <c r="G90" s="69">
        <v>460</v>
      </c>
      <c r="H90" s="69">
        <v>1687</v>
      </c>
      <c r="I90" s="71">
        <v>0</v>
      </c>
      <c r="J90" s="71">
        <v>0</v>
      </c>
      <c r="K90" s="71">
        <v>5566</v>
      </c>
      <c r="L90" s="71">
        <v>0</v>
      </c>
      <c r="M90" s="71">
        <v>7284</v>
      </c>
      <c r="N90" s="71">
        <v>4105</v>
      </c>
      <c r="O90" s="71">
        <v>0</v>
      </c>
      <c r="P90" s="71">
        <v>0</v>
      </c>
      <c r="Q90" s="70">
        <v>0</v>
      </c>
      <c r="R90" s="71">
        <v>0</v>
      </c>
      <c r="S90" s="70"/>
      <c r="T90" s="70"/>
    </row>
    <row r="91" spans="2:20" x14ac:dyDescent="0.4">
      <c r="B91" s="74" t="s">
        <v>322</v>
      </c>
      <c r="C91" s="78">
        <f t="shared" si="14"/>
        <v>609044</v>
      </c>
      <c r="D91" s="71">
        <v>593162</v>
      </c>
      <c r="E91" s="71">
        <v>0</v>
      </c>
      <c r="F91" s="71">
        <v>0</v>
      </c>
      <c r="G91" s="69">
        <v>0</v>
      </c>
      <c r="H91" s="69">
        <v>0</v>
      </c>
      <c r="I91" s="71">
        <v>0</v>
      </c>
      <c r="J91" s="71">
        <v>0</v>
      </c>
      <c r="K91" s="71">
        <v>4286</v>
      </c>
      <c r="L91" s="71">
        <v>0</v>
      </c>
      <c r="M91" s="71">
        <v>7411</v>
      </c>
      <c r="N91" s="71">
        <v>4185</v>
      </c>
      <c r="O91" s="71">
        <v>0</v>
      </c>
      <c r="P91" s="71">
        <v>0</v>
      </c>
      <c r="Q91" s="70">
        <v>0</v>
      </c>
      <c r="R91" s="71">
        <v>0</v>
      </c>
      <c r="S91" s="70"/>
      <c r="T91" s="70"/>
    </row>
    <row r="92" spans="2:20" x14ac:dyDescent="0.4">
      <c r="B92" s="74" t="s">
        <v>323</v>
      </c>
      <c r="C92" s="78">
        <f t="shared" si="14"/>
        <v>28992</v>
      </c>
      <c r="D92" s="71">
        <v>12572</v>
      </c>
      <c r="E92" s="71">
        <v>0</v>
      </c>
      <c r="F92" s="71">
        <v>0</v>
      </c>
      <c r="G92" s="69">
        <v>0</v>
      </c>
      <c r="H92" s="69">
        <v>0</v>
      </c>
      <c r="I92" s="71">
        <v>0</v>
      </c>
      <c r="J92" s="71">
        <v>0</v>
      </c>
      <c r="K92" s="71">
        <v>5423</v>
      </c>
      <c r="L92" s="71">
        <v>0</v>
      </c>
      <c r="M92" s="71">
        <v>3299</v>
      </c>
      <c r="N92" s="71">
        <v>7698</v>
      </c>
      <c r="O92" s="71">
        <v>0</v>
      </c>
      <c r="P92" s="71">
        <v>0</v>
      </c>
      <c r="Q92" s="70">
        <v>0</v>
      </c>
      <c r="R92" s="71">
        <v>0</v>
      </c>
      <c r="S92" s="70"/>
      <c r="T92" s="70"/>
    </row>
    <row r="93" spans="2:20" x14ac:dyDescent="0.4">
      <c r="B93" s="74" t="s">
        <v>324</v>
      </c>
      <c r="C93" s="78">
        <f t="shared" si="14"/>
        <v>2881</v>
      </c>
      <c r="D93" s="71">
        <v>800</v>
      </c>
      <c r="E93" s="71">
        <v>0</v>
      </c>
      <c r="F93" s="71">
        <v>0</v>
      </c>
      <c r="G93" s="69">
        <v>0</v>
      </c>
      <c r="H93" s="69">
        <v>0</v>
      </c>
      <c r="I93" s="71">
        <v>0</v>
      </c>
      <c r="J93" s="71">
        <v>0</v>
      </c>
      <c r="K93" s="71">
        <v>0</v>
      </c>
      <c r="L93" s="71">
        <v>0</v>
      </c>
      <c r="M93" s="71">
        <v>0</v>
      </c>
      <c r="N93" s="71">
        <v>2081</v>
      </c>
      <c r="O93" s="71">
        <v>0</v>
      </c>
      <c r="P93" s="71">
        <v>0</v>
      </c>
      <c r="Q93" s="70">
        <v>0</v>
      </c>
      <c r="R93" s="71">
        <v>0</v>
      </c>
      <c r="S93" s="70"/>
      <c r="T93" s="70"/>
    </row>
    <row r="94" spans="2:20" x14ac:dyDescent="0.4">
      <c r="B94" s="74" t="s">
        <v>325</v>
      </c>
      <c r="C94" s="78">
        <f t="shared" si="14"/>
        <v>19216</v>
      </c>
      <c r="D94" s="71">
        <v>4400</v>
      </c>
      <c r="E94" s="71">
        <v>0</v>
      </c>
      <c r="F94" s="71">
        <v>0</v>
      </c>
      <c r="G94" s="69">
        <v>1256</v>
      </c>
      <c r="H94" s="69">
        <v>303</v>
      </c>
      <c r="I94" s="71">
        <v>0</v>
      </c>
      <c r="J94" s="71">
        <v>0</v>
      </c>
      <c r="K94" s="71">
        <v>5213</v>
      </c>
      <c r="L94" s="71">
        <v>480</v>
      </c>
      <c r="M94" s="71">
        <v>3299</v>
      </c>
      <c r="N94" s="71">
        <v>4265</v>
      </c>
      <c r="O94" s="71">
        <v>0</v>
      </c>
      <c r="P94" s="71">
        <v>0</v>
      </c>
      <c r="Q94" s="70">
        <v>0</v>
      </c>
      <c r="R94" s="71">
        <v>0</v>
      </c>
      <c r="S94" s="70"/>
      <c r="T94" s="70"/>
    </row>
    <row r="95" spans="2:20" x14ac:dyDescent="0.4">
      <c r="B95" s="74" t="s">
        <v>326</v>
      </c>
      <c r="C95" s="78">
        <f t="shared" si="14"/>
        <v>9264</v>
      </c>
      <c r="D95" s="71">
        <v>0</v>
      </c>
      <c r="E95" s="71">
        <v>0</v>
      </c>
      <c r="F95" s="71">
        <v>0</v>
      </c>
      <c r="G95" s="69">
        <v>0</v>
      </c>
      <c r="H95" s="69">
        <v>0</v>
      </c>
      <c r="I95" s="71">
        <v>0</v>
      </c>
      <c r="J95" s="71">
        <v>0</v>
      </c>
      <c r="K95" s="71">
        <v>5517</v>
      </c>
      <c r="L95" s="71">
        <v>0</v>
      </c>
      <c r="M95" s="71">
        <v>1650</v>
      </c>
      <c r="N95" s="71">
        <v>2097</v>
      </c>
      <c r="O95" s="71">
        <v>0</v>
      </c>
      <c r="P95" s="71">
        <v>0</v>
      </c>
      <c r="Q95" s="70">
        <v>0</v>
      </c>
      <c r="R95" s="71">
        <v>0</v>
      </c>
      <c r="S95" s="70"/>
      <c r="T95" s="70"/>
    </row>
    <row r="96" spans="2:20" x14ac:dyDescent="0.4">
      <c r="B96" s="74" t="s">
        <v>327</v>
      </c>
      <c r="C96" s="78">
        <f t="shared" si="14"/>
        <v>13984</v>
      </c>
      <c r="D96" s="71">
        <v>0</v>
      </c>
      <c r="E96" s="71">
        <v>1800</v>
      </c>
      <c r="F96" s="71">
        <v>0</v>
      </c>
      <c r="G96" s="69">
        <v>0</v>
      </c>
      <c r="H96" s="69">
        <v>0</v>
      </c>
      <c r="I96" s="71">
        <v>0</v>
      </c>
      <c r="J96" s="71">
        <v>0</v>
      </c>
      <c r="K96" s="71">
        <v>4216</v>
      </c>
      <c r="L96" s="71">
        <v>0</v>
      </c>
      <c r="M96" s="71">
        <v>5798</v>
      </c>
      <c r="N96" s="71">
        <v>2170</v>
      </c>
      <c r="O96" s="71">
        <v>0</v>
      </c>
      <c r="P96" s="71">
        <v>0</v>
      </c>
      <c r="Q96" s="70">
        <v>0</v>
      </c>
      <c r="R96" s="71">
        <v>0</v>
      </c>
      <c r="S96" s="70"/>
      <c r="T96" s="70"/>
    </row>
    <row r="97" spans="2:20" x14ac:dyDescent="0.4">
      <c r="B97" s="74" t="s">
        <v>328</v>
      </c>
      <c r="C97" s="78">
        <f t="shared" si="14"/>
        <v>13840</v>
      </c>
      <c r="D97" s="71">
        <v>440</v>
      </c>
      <c r="E97" s="71">
        <v>0</v>
      </c>
      <c r="F97" s="71">
        <v>0</v>
      </c>
      <c r="G97" s="69">
        <v>0</v>
      </c>
      <c r="H97" s="69">
        <v>0</v>
      </c>
      <c r="I97" s="71">
        <v>0</v>
      </c>
      <c r="J97" s="71">
        <v>0</v>
      </c>
      <c r="K97" s="71">
        <v>5500</v>
      </c>
      <c r="L97" s="71">
        <v>0</v>
      </c>
      <c r="M97" s="71">
        <v>5803</v>
      </c>
      <c r="N97" s="71">
        <v>2097</v>
      </c>
      <c r="O97" s="71">
        <v>0</v>
      </c>
      <c r="P97" s="71">
        <v>0</v>
      </c>
      <c r="Q97" s="70">
        <v>0</v>
      </c>
      <c r="R97" s="71">
        <v>0</v>
      </c>
      <c r="S97" s="70"/>
      <c r="T97" s="70"/>
    </row>
    <row r="98" spans="2:20" x14ac:dyDescent="0.4">
      <c r="B98" s="74" t="s">
        <v>329</v>
      </c>
      <c r="C98" s="78">
        <f t="shared" si="14"/>
        <v>3021</v>
      </c>
      <c r="D98" s="71">
        <v>521</v>
      </c>
      <c r="E98" s="71">
        <v>0</v>
      </c>
      <c r="F98" s="71">
        <v>0</v>
      </c>
      <c r="G98" s="69">
        <v>0</v>
      </c>
      <c r="H98" s="69">
        <v>0</v>
      </c>
      <c r="I98" s="71">
        <v>0</v>
      </c>
      <c r="J98" s="71">
        <v>0</v>
      </c>
      <c r="K98" s="71">
        <v>0</v>
      </c>
      <c r="L98" s="71">
        <v>0</v>
      </c>
      <c r="M98" s="71">
        <v>2500</v>
      </c>
      <c r="N98" s="71">
        <v>0</v>
      </c>
      <c r="O98" s="71">
        <v>0</v>
      </c>
      <c r="P98" s="71">
        <v>0</v>
      </c>
      <c r="Q98" s="70">
        <v>0</v>
      </c>
      <c r="R98" s="71">
        <v>0</v>
      </c>
      <c r="S98" s="70"/>
      <c r="T98" s="70"/>
    </row>
    <row r="99" spans="2:20" x14ac:dyDescent="0.4">
      <c r="B99" s="74" t="s">
        <v>306</v>
      </c>
      <c r="C99" s="78">
        <f t="shared" si="14"/>
        <v>164260</v>
      </c>
      <c r="D99" s="71">
        <v>157128</v>
      </c>
      <c r="E99" s="71">
        <v>0</v>
      </c>
      <c r="F99" s="71">
        <v>0</v>
      </c>
      <c r="G99" s="69">
        <v>560</v>
      </c>
      <c r="H99" s="69">
        <v>972</v>
      </c>
      <c r="I99" s="71">
        <v>800</v>
      </c>
      <c r="J99" s="71">
        <v>0</v>
      </c>
      <c r="K99" s="71">
        <v>4000</v>
      </c>
      <c r="L99" s="71">
        <v>800</v>
      </c>
      <c r="M99" s="71">
        <v>0</v>
      </c>
      <c r="N99" s="71">
        <v>0</v>
      </c>
      <c r="O99" s="71">
        <v>0</v>
      </c>
      <c r="P99" s="71">
        <v>0</v>
      </c>
      <c r="Q99" s="70">
        <v>0</v>
      </c>
      <c r="R99" s="71">
        <v>0</v>
      </c>
      <c r="S99" s="70"/>
      <c r="T99" s="70"/>
    </row>
    <row r="100" spans="2:20" x14ac:dyDescent="0.4">
      <c r="B100" s="74" t="s">
        <v>307</v>
      </c>
      <c r="C100" s="78">
        <f t="shared" si="14"/>
        <v>13410</v>
      </c>
      <c r="D100" s="71">
        <v>5170</v>
      </c>
      <c r="E100" s="71">
        <v>0</v>
      </c>
      <c r="F100" s="71">
        <v>0</v>
      </c>
      <c r="G100" s="69">
        <v>0</v>
      </c>
      <c r="H100" s="69">
        <v>0</v>
      </c>
      <c r="I100" s="71">
        <v>800</v>
      </c>
      <c r="J100" s="71">
        <v>0</v>
      </c>
      <c r="K100" s="71">
        <v>5200</v>
      </c>
      <c r="L100" s="71">
        <v>0</v>
      </c>
      <c r="M100" s="71">
        <v>0</v>
      </c>
      <c r="N100" s="71">
        <v>2240</v>
      </c>
      <c r="O100" s="71">
        <v>0</v>
      </c>
      <c r="P100" s="71">
        <v>0</v>
      </c>
      <c r="Q100" s="70">
        <v>0</v>
      </c>
      <c r="R100" s="71">
        <v>0</v>
      </c>
      <c r="S100" s="70"/>
      <c r="T100" s="70"/>
    </row>
    <row r="101" spans="2:20" x14ac:dyDescent="0.4">
      <c r="B101" s="74" t="s">
        <v>308</v>
      </c>
      <c r="C101" s="78">
        <f t="shared" si="14"/>
        <v>9579</v>
      </c>
      <c r="D101" s="71">
        <v>0</v>
      </c>
      <c r="E101" s="71">
        <v>0</v>
      </c>
      <c r="F101" s="71">
        <v>0</v>
      </c>
      <c r="G101" s="69">
        <v>1280</v>
      </c>
      <c r="H101" s="69">
        <v>3019</v>
      </c>
      <c r="I101" s="71">
        <v>800</v>
      </c>
      <c r="J101" s="71">
        <v>0</v>
      </c>
      <c r="K101" s="71">
        <v>0</v>
      </c>
      <c r="L101" s="71">
        <v>0</v>
      </c>
      <c r="M101" s="71">
        <v>3200</v>
      </c>
      <c r="N101" s="71">
        <v>1280</v>
      </c>
      <c r="O101" s="71">
        <v>0</v>
      </c>
      <c r="P101" s="71">
        <v>0</v>
      </c>
      <c r="Q101" s="70">
        <v>0</v>
      </c>
      <c r="R101" s="71">
        <v>0</v>
      </c>
      <c r="S101" s="70"/>
      <c r="T101" s="70"/>
    </row>
    <row r="102" spans="2:20" x14ac:dyDescent="0.4">
      <c r="B102" s="74" t="s">
        <v>309</v>
      </c>
      <c r="C102" s="78">
        <f t="shared" si="14"/>
        <v>10000</v>
      </c>
      <c r="D102" s="71">
        <v>0</v>
      </c>
      <c r="E102" s="71">
        <v>800</v>
      </c>
      <c r="F102" s="71">
        <v>0</v>
      </c>
      <c r="G102" s="69">
        <v>0</v>
      </c>
      <c r="H102" s="69">
        <v>0</v>
      </c>
      <c r="I102" s="71">
        <v>0</v>
      </c>
      <c r="J102" s="71">
        <v>0</v>
      </c>
      <c r="K102" s="71">
        <v>9200</v>
      </c>
      <c r="L102" s="71">
        <v>0</v>
      </c>
      <c r="M102" s="71">
        <v>0</v>
      </c>
      <c r="N102" s="71">
        <v>0</v>
      </c>
      <c r="O102" s="71">
        <v>0</v>
      </c>
      <c r="P102" s="71">
        <v>0</v>
      </c>
      <c r="Q102" s="70">
        <v>0</v>
      </c>
      <c r="R102" s="71">
        <v>0</v>
      </c>
      <c r="S102" s="70"/>
      <c r="T102" s="70"/>
    </row>
    <row r="103" spans="2:20" x14ac:dyDescent="0.4">
      <c r="B103" s="74" t="s">
        <v>310</v>
      </c>
      <c r="C103" s="78">
        <f t="shared" si="14"/>
        <v>132620</v>
      </c>
      <c r="D103" s="71">
        <v>124300</v>
      </c>
      <c r="E103" s="71">
        <v>0</v>
      </c>
      <c r="F103" s="71">
        <v>0</v>
      </c>
      <c r="G103" s="69">
        <v>0</v>
      </c>
      <c r="H103" s="69">
        <v>0</v>
      </c>
      <c r="I103" s="71">
        <v>0</v>
      </c>
      <c r="J103" s="71">
        <v>0</v>
      </c>
      <c r="K103" s="71">
        <v>0</v>
      </c>
      <c r="L103" s="71">
        <v>0</v>
      </c>
      <c r="M103" s="71">
        <v>6400</v>
      </c>
      <c r="N103" s="71">
        <v>1920</v>
      </c>
      <c r="O103" s="71">
        <v>0</v>
      </c>
      <c r="P103" s="71">
        <v>0</v>
      </c>
      <c r="Q103" s="70">
        <v>0</v>
      </c>
      <c r="R103" s="71">
        <v>0</v>
      </c>
      <c r="S103" s="70"/>
      <c r="T103" s="70"/>
    </row>
    <row r="104" spans="2:20" x14ac:dyDescent="0.4">
      <c r="B104" s="74" t="s">
        <v>311</v>
      </c>
      <c r="C104" s="78">
        <f t="shared" si="14"/>
        <v>22596</v>
      </c>
      <c r="D104" s="71">
        <v>0</v>
      </c>
      <c r="E104" s="71">
        <v>0</v>
      </c>
      <c r="F104" s="71">
        <v>0</v>
      </c>
      <c r="G104" s="69">
        <v>560</v>
      </c>
      <c r="H104" s="69">
        <v>1636</v>
      </c>
      <c r="I104" s="71">
        <v>800</v>
      </c>
      <c r="J104" s="71">
        <v>0</v>
      </c>
      <c r="K104" s="71">
        <v>9200</v>
      </c>
      <c r="L104" s="71">
        <v>0</v>
      </c>
      <c r="M104" s="71">
        <v>2400</v>
      </c>
      <c r="N104" s="71">
        <v>0</v>
      </c>
      <c r="O104" s="71">
        <v>8000</v>
      </c>
      <c r="P104" s="71">
        <v>0</v>
      </c>
      <c r="Q104" s="70">
        <v>0</v>
      </c>
      <c r="R104" s="71">
        <v>0</v>
      </c>
      <c r="S104" s="70"/>
      <c r="T104" s="70"/>
    </row>
    <row r="105" spans="2:20" x14ac:dyDescent="0.4">
      <c r="B105" s="74" t="s">
        <v>312</v>
      </c>
      <c r="C105" s="78">
        <f t="shared" si="14"/>
        <v>464089</v>
      </c>
      <c r="D105" s="71">
        <v>447309</v>
      </c>
      <c r="E105" s="71">
        <v>940</v>
      </c>
      <c r="F105" s="71">
        <v>0</v>
      </c>
      <c r="G105" s="69">
        <v>1840</v>
      </c>
      <c r="H105" s="69">
        <v>0</v>
      </c>
      <c r="I105" s="71">
        <v>10480</v>
      </c>
      <c r="J105" s="71">
        <v>0</v>
      </c>
      <c r="K105" s="71">
        <v>0</v>
      </c>
      <c r="L105" s="71">
        <v>0</v>
      </c>
      <c r="M105" s="71">
        <v>1600</v>
      </c>
      <c r="N105" s="71">
        <v>1920</v>
      </c>
      <c r="O105" s="71">
        <v>0</v>
      </c>
      <c r="P105" s="71">
        <v>0</v>
      </c>
      <c r="Q105" s="70">
        <v>0</v>
      </c>
      <c r="R105" s="71">
        <v>0</v>
      </c>
      <c r="S105" s="70"/>
      <c r="T105" s="70"/>
    </row>
    <row r="106" spans="2:20" x14ac:dyDescent="0.4">
      <c r="B106" s="74" t="s">
        <v>313</v>
      </c>
      <c r="C106" s="78">
        <f t="shared" si="14"/>
        <v>747772</v>
      </c>
      <c r="D106" s="71">
        <v>702259</v>
      </c>
      <c r="E106" s="71">
        <v>0</v>
      </c>
      <c r="F106" s="71">
        <v>0</v>
      </c>
      <c r="G106" s="69">
        <v>31000</v>
      </c>
      <c r="H106" s="69">
        <v>397</v>
      </c>
      <c r="I106" s="71">
        <v>0</v>
      </c>
      <c r="J106" s="71">
        <v>0</v>
      </c>
      <c r="K106" s="71">
        <v>4916</v>
      </c>
      <c r="L106" s="71">
        <v>0</v>
      </c>
      <c r="M106" s="71">
        <v>7200</v>
      </c>
      <c r="N106" s="71">
        <v>2000</v>
      </c>
      <c r="O106" s="71">
        <v>0</v>
      </c>
      <c r="P106" s="71">
        <v>0</v>
      </c>
      <c r="Q106" s="70">
        <v>0</v>
      </c>
      <c r="R106" s="71">
        <v>0</v>
      </c>
      <c r="S106" s="70"/>
      <c r="T106" s="70"/>
    </row>
    <row r="107" spans="2:20" x14ac:dyDescent="0.4">
      <c r="B107" s="74" t="s">
        <v>314</v>
      </c>
      <c r="C107" s="78">
        <f t="shared" si="14"/>
        <v>203234</v>
      </c>
      <c r="D107" s="71">
        <v>2500</v>
      </c>
      <c r="E107" s="71">
        <v>0</v>
      </c>
      <c r="F107" s="71">
        <v>0</v>
      </c>
      <c r="G107" s="69">
        <v>181750</v>
      </c>
      <c r="H107" s="69">
        <v>3482</v>
      </c>
      <c r="I107" s="71">
        <v>0</v>
      </c>
      <c r="J107" s="71">
        <v>0</v>
      </c>
      <c r="K107" s="71">
        <v>6160</v>
      </c>
      <c r="L107" s="71">
        <v>400</v>
      </c>
      <c r="M107" s="71">
        <v>8942</v>
      </c>
      <c r="N107" s="71">
        <v>0</v>
      </c>
      <c r="O107" s="71">
        <v>0</v>
      </c>
      <c r="P107" s="71">
        <v>0</v>
      </c>
      <c r="Q107" s="70">
        <v>0</v>
      </c>
      <c r="R107" s="71">
        <v>0</v>
      </c>
      <c r="S107" s="70"/>
      <c r="T107" s="70"/>
    </row>
    <row r="108" spans="2:20" x14ac:dyDescent="0.4">
      <c r="B108" s="74" t="s">
        <v>315</v>
      </c>
      <c r="C108" s="78">
        <f t="shared" si="14"/>
        <v>303216</v>
      </c>
      <c r="D108" s="71">
        <v>127805</v>
      </c>
      <c r="E108" s="71">
        <v>800</v>
      </c>
      <c r="F108" s="71">
        <v>0</v>
      </c>
      <c r="G108" s="69">
        <v>156400</v>
      </c>
      <c r="H108" s="69">
        <v>0</v>
      </c>
      <c r="I108" s="71">
        <v>0</v>
      </c>
      <c r="J108" s="71">
        <v>0</v>
      </c>
      <c r="K108" s="71">
        <v>13091</v>
      </c>
      <c r="L108" s="71">
        <v>160</v>
      </c>
      <c r="M108" s="71">
        <v>2400</v>
      </c>
      <c r="N108" s="71">
        <v>2560</v>
      </c>
      <c r="O108" s="71">
        <v>0</v>
      </c>
      <c r="P108" s="71">
        <v>0</v>
      </c>
      <c r="Q108" s="70">
        <v>0</v>
      </c>
      <c r="R108" s="71">
        <v>0</v>
      </c>
      <c r="S108" s="70"/>
      <c r="T108" s="70"/>
    </row>
    <row r="109" spans="2:20" x14ac:dyDescent="0.4">
      <c r="B109" s="74" t="s">
        <v>316</v>
      </c>
      <c r="C109" s="78">
        <f t="shared" si="14"/>
        <v>549477</v>
      </c>
      <c r="D109" s="71">
        <v>0</v>
      </c>
      <c r="E109" s="71">
        <v>800</v>
      </c>
      <c r="F109" s="71">
        <v>0</v>
      </c>
      <c r="G109" s="69">
        <v>495600</v>
      </c>
      <c r="H109" s="69">
        <v>0</v>
      </c>
      <c r="I109" s="71">
        <v>0</v>
      </c>
      <c r="J109" s="71">
        <v>0</v>
      </c>
      <c r="K109" s="71">
        <v>0</v>
      </c>
      <c r="L109" s="71">
        <v>0</v>
      </c>
      <c r="M109" s="71">
        <v>39350</v>
      </c>
      <c r="N109" s="71">
        <v>1920</v>
      </c>
      <c r="O109" s="71">
        <v>0</v>
      </c>
      <c r="P109" s="71">
        <v>11807</v>
      </c>
      <c r="Q109" s="70">
        <v>0</v>
      </c>
      <c r="R109" s="71">
        <v>0</v>
      </c>
      <c r="S109" s="70"/>
      <c r="T109" s="70"/>
    </row>
    <row r="110" spans="2:20" x14ac:dyDescent="0.4">
      <c r="B110" s="74" t="s">
        <v>317</v>
      </c>
      <c r="C110" s="78">
        <f t="shared" si="14"/>
        <v>656964</v>
      </c>
      <c r="D110" s="71">
        <v>440029</v>
      </c>
      <c r="E110" s="71">
        <v>18800</v>
      </c>
      <c r="F110" s="71">
        <v>0</v>
      </c>
      <c r="G110" s="69">
        <v>157035</v>
      </c>
      <c r="H110" s="69">
        <v>0</v>
      </c>
      <c r="I110" s="71">
        <v>0</v>
      </c>
      <c r="J110" s="71">
        <v>0</v>
      </c>
      <c r="K110" s="71">
        <v>9200</v>
      </c>
      <c r="L110" s="71">
        <v>800</v>
      </c>
      <c r="M110" s="71">
        <v>31100</v>
      </c>
      <c r="N110" s="71">
        <v>0</v>
      </c>
      <c r="O110" s="71">
        <v>0</v>
      </c>
      <c r="P110" s="71">
        <v>0</v>
      </c>
      <c r="Q110" s="70">
        <v>0</v>
      </c>
      <c r="R110" s="71">
        <v>0</v>
      </c>
      <c r="S110" s="70"/>
      <c r="T110" s="70"/>
    </row>
    <row r="111" spans="2:20" x14ac:dyDescent="0.4">
      <c r="B111" s="74" t="s">
        <v>294</v>
      </c>
      <c r="C111" s="78">
        <f t="shared" si="14"/>
        <v>1230140</v>
      </c>
      <c r="D111" s="71">
        <v>341552</v>
      </c>
      <c r="E111" s="71">
        <v>0</v>
      </c>
      <c r="F111" s="71">
        <v>0</v>
      </c>
      <c r="G111" s="69">
        <v>886988</v>
      </c>
      <c r="H111" s="69">
        <v>0</v>
      </c>
      <c r="I111" s="71">
        <v>0</v>
      </c>
      <c r="J111" s="71">
        <v>0</v>
      </c>
      <c r="K111" s="71">
        <v>0</v>
      </c>
      <c r="L111" s="71">
        <v>0</v>
      </c>
      <c r="M111" s="71">
        <v>0</v>
      </c>
      <c r="N111" s="71">
        <v>1600</v>
      </c>
      <c r="O111" s="71">
        <v>0</v>
      </c>
      <c r="P111" s="71">
        <v>0</v>
      </c>
      <c r="Q111" s="70">
        <v>0</v>
      </c>
      <c r="R111" s="71">
        <v>0</v>
      </c>
      <c r="S111" s="70"/>
      <c r="T111" s="70"/>
    </row>
    <row r="112" spans="2:20" x14ac:dyDescent="0.4">
      <c r="B112" s="74" t="s">
        <v>295</v>
      </c>
      <c r="C112" s="78">
        <f t="shared" si="14"/>
        <v>1339566</v>
      </c>
      <c r="D112" s="71">
        <v>108006</v>
      </c>
      <c r="E112" s="71">
        <v>0</v>
      </c>
      <c r="F112" s="71">
        <v>0</v>
      </c>
      <c r="G112" s="69">
        <v>1212760</v>
      </c>
      <c r="H112" s="69">
        <v>0</v>
      </c>
      <c r="I112" s="71">
        <v>0</v>
      </c>
      <c r="J112" s="71">
        <v>0</v>
      </c>
      <c r="K112" s="71">
        <v>9200</v>
      </c>
      <c r="L112" s="71">
        <v>0</v>
      </c>
      <c r="M112" s="71">
        <v>9600</v>
      </c>
      <c r="N112" s="71">
        <v>0</v>
      </c>
      <c r="O112" s="71">
        <v>0</v>
      </c>
      <c r="P112" s="71">
        <v>0</v>
      </c>
      <c r="Q112" s="70">
        <v>0</v>
      </c>
      <c r="R112" s="71">
        <v>0</v>
      </c>
      <c r="S112" s="70"/>
      <c r="T112" s="70"/>
    </row>
    <row r="113" spans="2:20" x14ac:dyDescent="0.4">
      <c r="B113" s="74" t="s">
        <v>296</v>
      </c>
      <c r="C113" s="78">
        <f t="shared" si="14"/>
        <v>2144022</v>
      </c>
      <c r="D113" s="71">
        <v>438623</v>
      </c>
      <c r="E113" s="71">
        <v>0</v>
      </c>
      <c r="F113" s="71">
        <v>0</v>
      </c>
      <c r="G113" s="69">
        <v>1570800</v>
      </c>
      <c r="H113" s="69">
        <v>86599</v>
      </c>
      <c r="I113" s="71">
        <v>0</v>
      </c>
      <c r="J113" s="71">
        <v>0</v>
      </c>
      <c r="K113" s="71">
        <v>36800</v>
      </c>
      <c r="L113" s="71">
        <v>0</v>
      </c>
      <c r="M113" s="71">
        <v>0</v>
      </c>
      <c r="N113" s="71">
        <v>3200</v>
      </c>
      <c r="O113" s="71">
        <v>8000</v>
      </c>
      <c r="P113" s="71">
        <v>0</v>
      </c>
      <c r="Q113" s="70">
        <v>0</v>
      </c>
      <c r="R113" s="71">
        <v>0</v>
      </c>
      <c r="S113" s="70"/>
      <c r="T113" s="70"/>
    </row>
    <row r="114" spans="2:20" x14ac:dyDescent="0.4">
      <c r="B114" s="74" t="s">
        <v>297</v>
      </c>
      <c r="C114" s="78">
        <f t="shared" si="14"/>
        <v>1594826</v>
      </c>
      <c r="D114" s="71">
        <v>140906</v>
      </c>
      <c r="E114" s="71">
        <v>800</v>
      </c>
      <c r="F114" s="71">
        <v>0</v>
      </c>
      <c r="G114" s="69">
        <v>1440160</v>
      </c>
      <c r="H114" s="69">
        <v>0</v>
      </c>
      <c r="I114" s="71">
        <v>0</v>
      </c>
      <c r="J114" s="71">
        <v>0</v>
      </c>
      <c r="K114" s="71">
        <v>0</v>
      </c>
      <c r="L114" s="71">
        <v>0</v>
      </c>
      <c r="M114" s="71">
        <v>12960</v>
      </c>
      <c r="N114" s="71">
        <v>0</v>
      </c>
      <c r="O114" s="71">
        <v>0</v>
      </c>
      <c r="P114" s="71">
        <v>0</v>
      </c>
      <c r="Q114" s="70">
        <v>0</v>
      </c>
      <c r="R114" s="71">
        <v>0</v>
      </c>
      <c r="S114" s="70"/>
      <c r="T114" s="70"/>
    </row>
    <row r="115" spans="2:20" x14ac:dyDescent="0.4">
      <c r="B115" s="74" t="s">
        <v>298</v>
      </c>
      <c r="C115" s="78">
        <f t="shared" si="14"/>
        <v>1638102</v>
      </c>
      <c r="D115" s="71">
        <v>321158</v>
      </c>
      <c r="E115" s="71">
        <v>160</v>
      </c>
      <c r="F115" s="71">
        <v>0</v>
      </c>
      <c r="G115" s="69">
        <v>1217500</v>
      </c>
      <c r="H115" s="69">
        <v>84884</v>
      </c>
      <c r="I115" s="71">
        <v>0</v>
      </c>
      <c r="J115" s="71">
        <v>0</v>
      </c>
      <c r="K115" s="71">
        <v>0</v>
      </c>
      <c r="L115" s="71">
        <v>0</v>
      </c>
      <c r="M115" s="71">
        <v>12800</v>
      </c>
      <c r="N115" s="71">
        <v>1600</v>
      </c>
      <c r="O115" s="71">
        <v>0</v>
      </c>
      <c r="P115" s="71">
        <v>0</v>
      </c>
      <c r="Q115" s="70">
        <v>0</v>
      </c>
      <c r="R115" s="71">
        <v>0</v>
      </c>
      <c r="S115" s="70"/>
      <c r="T115" s="70"/>
    </row>
    <row r="116" spans="2:20" x14ac:dyDescent="0.4">
      <c r="B116" s="74" t="s">
        <v>299</v>
      </c>
      <c r="C116" s="78">
        <f t="shared" si="14"/>
        <v>1248150</v>
      </c>
      <c r="D116" s="71">
        <v>313700</v>
      </c>
      <c r="E116" s="71">
        <v>0</v>
      </c>
      <c r="F116" s="71">
        <v>0</v>
      </c>
      <c r="G116" s="69">
        <v>511220</v>
      </c>
      <c r="H116" s="69">
        <v>392930</v>
      </c>
      <c r="I116" s="71">
        <v>0</v>
      </c>
      <c r="J116" s="71">
        <v>0</v>
      </c>
      <c r="K116" s="71">
        <v>0</v>
      </c>
      <c r="L116" s="71">
        <v>0</v>
      </c>
      <c r="M116" s="71">
        <v>21800</v>
      </c>
      <c r="N116" s="71">
        <v>8500</v>
      </c>
      <c r="O116" s="71">
        <v>0</v>
      </c>
      <c r="P116" s="71">
        <v>0</v>
      </c>
      <c r="Q116" s="70">
        <v>0</v>
      </c>
      <c r="R116" s="71">
        <v>0</v>
      </c>
      <c r="S116" s="70"/>
      <c r="T116" s="70"/>
    </row>
    <row r="117" spans="2:20" x14ac:dyDescent="0.4">
      <c r="B117" s="74" t="s">
        <v>300</v>
      </c>
      <c r="C117" s="78">
        <f t="shared" si="14"/>
        <v>762442</v>
      </c>
      <c r="D117" s="71">
        <v>434897</v>
      </c>
      <c r="E117" s="71">
        <v>0</v>
      </c>
      <c r="F117" s="71">
        <v>0</v>
      </c>
      <c r="G117" s="69">
        <v>307000</v>
      </c>
      <c r="H117" s="69">
        <v>0</v>
      </c>
      <c r="I117" s="71">
        <v>0</v>
      </c>
      <c r="J117" s="71">
        <v>0</v>
      </c>
      <c r="K117" s="71">
        <v>0</v>
      </c>
      <c r="L117" s="71">
        <v>0</v>
      </c>
      <c r="M117" s="71">
        <v>0</v>
      </c>
      <c r="N117" s="71">
        <v>1920</v>
      </c>
      <c r="O117" s="71">
        <v>8000</v>
      </c>
      <c r="P117" s="71">
        <v>10625</v>
      </c>
      <c r="Q117" s="70">
        <v>0</v>
      </c>
      <c r="R117" s="71">
        <v>0</v>
      </c>
      <c r="S117" s="70"/>
      <c r="T117" s="70"/>
    </row>
    <row r="118" spans="2:20" x14ac:dyDescent="0.4">
      <c r="B118" s="74" t="s">
        <v>301</v>
      </c>
      <c r="C118" s="78">
        <f t="shared" si="14"/>
        <v>1224316</v>
      </c>
      <c r="D118" s="71">
        <v>407283</v>
      </c>
      <c r="E118" s="71">
        <v>169900</v>
      </c>
      <c r="F118" s="71">
        <v>0</v>
      </c>
      <c r="G118" s="69">
        <v>397350</v>
      </c>
      <c r="H118" s="69">
        <v>218833</v>
      </c>
      <c r="I118" s="71">
        <v>0</v>
      </c>
      <c r="J118" s="71">
        <v>0</v>
      </c>
      <c r="K118" s="71">
        <v>1200</v>
      </c>
      <c r="L118" s="71">
        <v>0</v>
      </c>
      <c r="M118" s="71">
        <v>8500</v>
      </c>
      <c r="N118" s="71">
        <v>21250</v>
      </c>
      <c r="O118" s="71">
        <v>0</v>
      </c>
      <c r="P118" s="71">
        <v>0</v>
      </c>
      <c r="Q118" s="70">
        <v>0</v>
      </c>
      <c r="R118" s="71">
        <v>0</v>
      </c>
      <c r="S118" s="70"/>
      <c r="T118" s="70"/>
    </row>
    <row r="119" spans="2:20" x14ac:dyDescent="0.4">
      <c r="B119" s="74" t="s">
        <v>302</v>
      </c>
      <c r="C119" s="78">
        <f t="shared" si="14"/>
        <v>1353514</v>
      </c>
      <c r="D119" s="71">
        <v>377961</v>
      </c>
      <c r="E119" s="71">
        <v>114350</v>
      </c>
      <c r="F119" s="71">
        <v>0</v>
      </c>
      <c r="G119" s="69">
        <v>151500</v>
      </c>
      <c r="H119" s="69">
        <v>679833</v>
      </c>
      <c r="I119" s="71">
        <v>0</v>
      </c>
      <c r="J119" s="71">
        <v>0</v>
      </c>
      <c r="K119" s="71">
        <v>4000</v>
      </c>
      <c r="L119" s="71">
        <v>0</v>
      </c>
      <c r="M119" s="71">
        <v>25870</v>
      </c>
      <c r="N119" s="71">
        <v>0</v>
      </c>
      <c r="O119" s="71">
        <v>0</v>
      </c>
      <c r="P119" s="71">
        <v>0</v>
      </c>
      <c r="Q119" s="70">
        <v>0</v>
      </c>
      <c r="R119" s="71">
        <v>0</v>
      </c>
      <c r="S119" s="70"/>
      <c r="T119" s="70"/>
    </row>
    <row r="120" spans="2:20" x14ac:dyDescent="0.4">
      <c r="B120" s="74" t="s">
        <v>303</v>
      </c>
      <c r="C120" s="78">
        <f t="shared" si="14"/>
        <v>1334405</v>
      </c>
      <c r="D120" s="71">
        <v>484493</v>
      </c>
      <c r="E120" s="71">
        <v>153000</v>
      </c>
      <c r="F120" s="71">
        <v>0</v>
      </c>
      <c r="G120" s="69">
        <v>307000</v>
      </c>
      <c r="H120" s="69">
        <v>371992</v>
      </c>
      <c r="I120" s="71">
        <v>0</v>
      </c>
      <c r="J120" s="71">
        <v>0</v>
      </c>
      <c r="K120" s="71">
        <v>8000</v>
      </c>
      <c r="L120" s="71">
        <v>0</v>
      </c>
      <c r="M120" s="71">
        <v>6080</v>
      </c>
      <c r="N120" s="71">
        <v>3840</v>
      </c>
      <c r="O120" s="71">
        <v>0</v>
      </c>
      <c r="P120" s="71">
        <v>0</v>
      </c>
      <c r="Q120" s="70">
        <v>0</v>
      </c>
      <c r="R120" s="71">
        <v>0</v>
      </c>
      <c r="S120" s="70"/>
      <c r="T120" s="70"/>
    </row>
    <row r="121" spans="2:20" x14ac:dyDescent="0.4">
      <c r="B121" s="74" t="s">
        <v>304</v>
      </c>
      <c r="C121" s="78">
        <f t="shared" si="14"/>
        <v>761902</v>
      </c>
      <c r="D121" s="71">
        <v>468908</v>
      </c>
      <c r="E121" s="71">
        <v>81850</v>
      </c>
      <c r="F121" s="71">
        <v>0</v>
      </c>
      <c r="G121" s="69">
        <v>130400</v>
      </c>
      <c r="H121" s="69">
        <v>25727</v>
      </c>
      <c r="I121" s="71">
        <v>1577</v>
      </c>
      <c r="J121" s="71">
        <v>0</v>
      </c>
      <c r="K121" s="71">
        <v>44400</v>
      </c>
      <c r="L121" s="71">
        <v>0</v>
      </c>
      <c r="M121" s="71">
        <v>8320</v>
      </c>
      <c r="N121" s="71">
        <v>720</v>
      </c>
      <c r="O121" s="71">
        <v>0</v>
      </c>
      <c r="P121" s="71">
        <v>0</v>
      </c>
      <c r="Q121" s="70">
        <v>0</v>
      </c>
      <c r="R121" s="71">
        <v>0</v>
      </c>
      <c r="S121" s="70"/>
      <c r="T121" s="70"/>
    </row>
    <row r="122" spans="2:20" x14ac:dyDescent="0.4">
      <c r="B122" s="74" t="s">
        <v>305</v>
      </c>
      <c r="C122" s="78">
        <f t="shared" si="14"/>
        <v>955362</v>
      </c>
      <c r="D122" s="71">
        <v>443138</v>
      </c>
      <c r="E122" s="71">
        <v>103026</v>
      </c>
      <c r="F122" s="71">
        <v>0</v>
      </c>
      <c r="G122" s="69">
        <v>301905</v>
      </c>
      <c r="H122" s="69">
        <v>90763</v>
      </c>
      <c r="I122" s="71">
        <v>0</v>
      </c>
      <c r="J122" s="71">
        <v>12050</v>
      </c>
      <c r="K122" s="71">
        <v>0</v>
      </c>
      <c r="L122" s="71">
        <v>0</v>
      </c>
      <c r="M122" s="71">
        <v>1600</v>
      </c>
      <c r="N122" s="71">
        <v>2880</v>
      </c>
      <c r="O122" s="71">
        <v>0</v>
      </c>
      <c r="P122" s="71">
        <v>0</v>
      </c>
      <c r="Q122" s="70">
        <v>0</v>
      </c>
      <c r="R122" s="71">
        <v>0</v>
      </c>
      <c r="S122" s="70"/>
      <c r="T122" s="70"/>
    </row>
    <row r="123" spans="2:20" x14ac:dyDescent="0.4">
      <c r="B123" s="74">
        <v>45292</v>
      </c>
      <c r="C123" s="78">
        <f t="shared" si="14"/>
        <v>847391</v>
      </c>
      <c r="D123" s="71">
        <v>282533</v>
      </c>
      <c r="E123" s="71">
        <v>165265</v>
      </c>
      <c r="F123" s="71">
        <v>0</v>
      </c>
      <c r="G123" s="69">
        <v>297000</v>
      </c>
      <c r="H123" s="69">
        <v>0</v>
      </c>
      <c r="I123" s="71">
        <v>0</v>
      </c>
      <c r="J123" s="71">
        <v>14223</v>
      </c>
      <c r="K123" s="71">
        <v>0</v>
      </c>
      <c r="L123" s="71">
        <v>65520</v>
      </c>
      <c r="M123" s="71">
        <v>8500</v>
      </c>
      <c r="N123" s="71">
        <v>1600</v>
      </c>
      <c r="O123" s="71">
        <v>0</v>
      </c>
      <c r="P123" s="71">
        <v>12750</v>
      </c>
      <c r="Q123" s="70">
        <v>0</v>
      </c>
      <c r="R123" s="71">
        <v>0</v>
      </c>
      <c r="S123" s="70"/>
      <c r="T123" s="70"/>
    </row>
    <row r="124" spans="2:20" x14ac:dyDescent="0.4">
      <c r="B124" s="74">
        <v>45323</v>
      </c>
      <c r="C124" s="78">
        <f t="shared" si="14"/>
        <v>1086953</v>
      </c>
      <c r="D124" s="71">
        <v>486725</v>
      </c>
      <c r="E124" s="71">
        <v>60400</v>
      </c>
      <c r="F124" s="71">
        <v>0</v>
      </c>
      <c r="G124" s="69">
        <v>326570</v>
      </c>
      <c r="H124" s="69">
        <v>146576</v>
      </c>
      <c r="I124" s="71">
        <v>28000</v>
      </c>
      <c r="J124" s="71">
        <v>23102</v>
      </c>
      <c r="K124" s="71">
        <v>4000</v>
      </c>
      <c r="L124" s="71">
        <v>0</v>
      </c>
      <c r="M124" s="71">
        <v>2400</v>
      </c>
      <c r="N124" s="71">
        <v>1680</v>
      </c>
      <c r="O124" s="71">
        <v>0</v>
      </c>
      <c r="P124" s="71">
        <v>0</v>
      </c>
      <c r="Q124" s="70">
        <v>7500</v>
      </c>
      <c r="R124" s="71">
        <v>0</v>
      </c>
      <c r="S124" s="70"/>
      <c r="T124" s="70"/>
    </row>
    <row r="125" spans="2:20" x14ac:dyDescent="0.4">
      <c r="B125" s="74">
        <v>45352</v>
      </c>
      <c r="C125" s="78">
        <f t="shared" si="14"/>
        <v>828617</v>
      </c>
      <c r="D125" s="71">
        <v>252174</v>
      </c>
      <c r="E125" s="71">
        <v>128700</v>
      </c>
      <c r="F125" s="71">
        <v>0</v>
      </c>
      <c r="G125" s="69">
        <v>231600</v>
      </c>
      <c r="H125" s="69">
        <v>140462</v>
      </c>
      <c r="I125" s="71">
        <v>9000</v>
      </c>
      <c r="J125" s="71">
        <v>11622</v>
      </c>
      <c r="K125" s="71">
        <v>42000</v>
      </c>
      <c r="L125" s="71">
        <v>0</v>
      </c>
      <c r="M125" s="71">
        <v>9600</v>
      </c>
      <c r="N125" s="71">
        <v>3440</v>
      </c>
      <c r="O125" s="71">
        <v>0</v>
      </c>
      <c r="P125" s="71">
        <v>0</v>
      </c>
      <c r="Q125" s="70">
        <v>0</v>
      </c>
      <c r="R125" s="71">
        <v>19</v>
      </c>
      <c r="S125" s="70"/>
      <c r="T125" s="70"/>
    </row>
    <row r="126" spans="2:20" x14ac:dyDescent="0.4">
      <c r="B126" s="74">
        <v>45383</v>
      </c>
      <c r="C126" s="78">
        <f t="shared" si="14"/>
        <v>984051</v>
      </c>
      <c r="D126" s="71">
        <v>190240</v>
      </c>
      <c r="E126" s="71">
        <v>109218</v>
      </c>
      <c r="F126" s="71">
        <v>0</v>
      </c>
      <c r="G126" s="69">
        <v>161000</v>
      </c>
      <c r="H126" s="69">
        <v>468135</v>
      </c>
      <c r="I126" s="71">
        <v>28000</v>
      </c>
      <c r="J126" s="71">
        <v>0</v>
      </c>
      <c r="K126" s="71">
        <v>0</v>
      </c>
      <c r="L126" s="71">
        <v>0</v>
      </c>
      <c r="M126" s="71">
        <v>20418</v>
      </c>
      <c r="N126" s="71">
        <v>1680</v>
      </c>
      <c r="O126" s="71">
        <v>5360</v>
      </c>
      <c r="P126" s="71">
        <v>0</v>
      </c>
      <c r="Q126" s="70">
        <v>0</v>
      </c>
      <c r="R126" s="71">
        <v>0</v>
      </c>
      <c r="S126" s="70"/>
      <c r="T126" s="70"/>
    </row>
    <row r="127" spans="2:20" x14ac:dyDescent="0.4">
      <c r="B127" s="74">
        <v>45413</v>
      </c>
      <c r="C127" s="78">
        <f t="shared" si="14"/>
        <v>1294222</v>
      </c>
      <c r="D127" s="71">
        <v>844583</v>
      </c>
      <c r="E127" s="71">
        <v>110750</v>
      </c>
      <c r="F127" s="71">
        <v>0</v>
      </c>
      <c r="G127" s="69">
        <v>219420</v>
      </c>
      <c r="H127" s="69">
        <v>34179</v>
      </c>
      <c r="I127" s="71">
        <v>65000</v>
      </c>
      <c r="J127" s="71">
        <v>14690</v>
      </c>
      <c r="K127" s="71">
        <v>0</v>
      </c>
      <c r="L127" s="71">
        <v>0</v>
      </c>
      <c r="M127" s="71">
        <v>4000</v>
      </c>
      <c r="N127" s="71">
        <v>1600</v>
      </c>
      <c r="O127" s="71">
        <v>0</v>
      </c>
      <c r="P127" s="71">
        <v>0</v>
      </c>
      <c r="Q127" s="70">
        <v>0</v>
      </c>
      <c r="R127" s="71">
        <v>0</v>
      </c>
      <c r="S127" s="70"/>
      <c r="T127" s="70"/>
    </row>
    <row r="128" spans="2:20" x14ac:dyDescent="0.4">
      <c r="B128" s="74">
        <v>45444</v>
      </c>
      <c r="C128" s="78">
        <f t="shared" si="14"/>
        <v>1834043</v>
      </c>
      <c r="D128" s="71">
        <v>291903</v>
      </c>
      <c r="E128" s="71">
        <v>900500</v>
      </c>
      <c r="F128" s="71">
        <v>204000</v>
      </c>
      <c r="G128" s="69">
        <v>168880</v>
      </c>
      <c r="H128" s="69">
        <v>212194</v>
      </c>
      <c r="I128" s="71">
        <v>51446</v>
      </c>
      <c r="J128" s="71">
        <v>0</v>
      </c>
      <c r="K128" s="71">
        <v>0</v>
      </c>
      <c r="L128" s="71">
        <v>0</v>
      </c>
      <c r="M128" s="71">
        <v>4800</v>
      </c>
      <c r="N128" s="71">
        <v>320</v>
      </c>
      <c r="O128" s="71">
        <v>0</v>
      </c>
      <c r="P128" s="71">
        <v>0</v>
      </c>
      <c r="Q128" s="70">
        <v>0</v>
      </c>
      <c r="R128" s="71">
        <v>0</v>
      </c>
      <c r="S128" s="70"/>
      <c r="T128" s="70"/>
    </row>
    <row r="129" spans="2:20" x14ac:dyDescent="0.4">
      <c r="B129" s="74">
        <v>45474</v>
      </c>
      <c r="C129" s="78">
        <f t="shared" si="14"/>
        <v>2440658</v>
      </c>
      <c r="D129" s="71">
        <v>296548</v>
      </c>
      <c r="E129" s="71">
        <v>363400</v>
      </c>
      <c r="F129" s="71">
        <v>793000</v>
      </c>
      <c r="G129" s="69">
        <v>101376</v>
      </c>
      <c r="H129" s="69">
        <v>750405</v>
      </c>
      <c r="I129" s="71">
        <v>33670</v>
      </c>
      <c r="J129" s="71">
        <v>18550</v>
      </c>
      <c r="K129" s="71">
        <v>50000</v>
      </c>
      <c r="L129" s="71">
        <v>17500</v>
      </c>
      <c r="M129" s="71">
        <v>1600</v>
      </c>
      <c r="N129" s="71">
        <v>1600</v>
      </c>
      <c r="O129" s="71">
        <v>12000</v>
      </c>
      <c r="P129" s="71">
        <v>0</v>
      </c>
      <c r="Q129" s="70">
        <v>1009</v>
      </c>
      <c r="R129" s="71">
        <v>0</v>
      </c>
      <c r="S129" s="70"/>
      <c r="T129" s="70"/>
    </row>
    <row r="130" spans="2:20" x14ac:dyDescent="0.4">
      <c r="B130" s="74">
        <v>45505</v>
      </c>
      <c r="C130" s="78">
        <f t="shared" si="14"/>
        <v>2060951</v>
      </c>
      <c r="D130" s="71">
        <v>307341</v>
      </c>
      <c r="E130" s="71">
        <v>749210</v>
      </c>
      <c r="F130" s="71">
        <v>395800</v>
      </c>
      <c r="G130" s="69">
        <v>284896</v>
      </c>
      <c r="H130" s="69">
        <v>54701</v>
      </c>
      <c r="I130" s="71">
        <v>129500</v>
      </c>
      <c r="J130" s="71">
        <v>131883</v>
      </c>
      <c r="K130" s="71">
        <v>0</v>
      </c>
      <c r="L130" s="71">
        <v>1896</v>
      </c>
      <c r="M130" s="71">
        <v>0</v>
      </c>
      <c r="N130" s="71">
        <v>4800</v>
      </c>
      <c r="O130" s="71">
        <v>0</v>
      </c>
      <c r="P130" s="71">
        <v>0</v>
      </c>
      <c r="Q130" s="70">
        <v>924</v>
      </c>
      <c r="R130" s="71">
        <v>0</v>
      </c>
      <c r="S130" s="70"/>
      <c r="T130" s="70"/>
    </row>
    <row r="131" spans="2:20" x14ac:dyDescent="0.4">
      <c r="B131" s="74">
        <v>45536</v>
      </c>
      <c r="C131" s="78">
        <f t="shared" si="14"/>
        <v>2352555</v>
      </c>
      <c r="D131" s="71">
        <v>747557</v>
      </c>
      <c r="E131" s="71">
        <v>408248</v>
      </c>
      <c r="F131" s="71">
        <v>766600</v>
      </c>
      <c r="G131" s="69">
        <v>199465</v>
      </c>
      <c r="H131" s="69">
        <v>39185</v>
      </c>
      <c r="I131" s="71">
        <v>48500</v>
      </c>
      <c r="J131" s="71">
        <v>139800</v>
      </c>
      <c r="K131" s="71">
        <v>0</v>
      </c>
      <c r="L131" s="71">
        <v>0</v>
      </c>
      <c r="M131" s="71">
        <v>0</v>
      </c>
      <c r="N131" s="71">
        <v>3200</v>
      </c>
      <c r="O131" s="71">
        <v>0</v>
      </c>
      <c r="P131" s="71">
        <v>0</v>
      </c>
      <c r="Q131" s="70">
        <v>0</v>
      </c>
      <c r="R131" s="71">
        <v>0</v>
      </c>
      <c r="S131" s="70"/>
      <c r="T131" s="70"/>
    </row>
    <row r="132" spans="2:20" x14ac:dyDescent="0.4">
      <c r="B132" s="74">
        <v>45567</v>
      </c>
      <c r="C132" s="78">
        <f t="shared" si="14"/>
        <v>2813719</v>
      </c>
      <c r="D132" s="70">
        <v>806110</v>
      </c>
      <c r="E132" s="70">
        <v>346492</v>
      </c>
      <c r="F132" s="70">
        <v>734120</v>
      </c>
      <c r="G132" s="70">
        <v>166820</v>
      </c>
      <c r="H132" s="70">
        <v>672784</v>
      </c>
      <c r="I132" s="70">
        <v>72600</v>
      </c>
      <c r="J132" s="70">
        <v>13193</v>
      </c>
      <c r="K132" s="70">
        <v>0</v>
      </c>
      <c r="L132" s="70">
        <v>0</v>
      </c>
      <c r="M132" s="70">
        <v>0</v>
      </c>
      <c r="N132" s="70">
        <v>1600</v>
      </c>
      <c r="O132" s="70">
        <v>0</v>
      </c>
      <c r="P132" s="70">
        <v>0</v>
      </c>
      <c r="Q132" s="70">
        <v>0</v>
      </c>
      <c r="R132" s="70">
        <v>0</v>
      </c>
      <c r="S132" s="70"/>
      <c r="T132" s="70"/>
    </row>
    <row r="133" spans="2:20" x14ac:dyDescent="0.4">
      <c r="B133" s="74">
        <v>45599</v>
      </c>
      <c r="C133" s="78">
        <f t="shared" si="14"/>
        <v>4293331</v>
      </c>
      <c r="D133" s="70">
        <v>303290</v>
      </c>
      <c r="E133" s="70">
        <v>721862</v>
      </c>
      <c r="F133" s="70">
        <v>855000</v>
      </c>
      <c r="G133" s="70">
        <v>55840</v>
      </c>
      <c r="H133" s="70">
        <v>435544</v>
      </c>
      <c r="I133" s="70">
        <v>119050</v>
      </c>
      <c r="J133" s="70">
        <v>152820</v>
      </c>
      <c r="K133" s="70">
        <v>0</v>
      </c>
      <c r="L133" s="70">
        <v>0</v>
      </c>
      <c r="M133" s="70">
        <v>17496</v>
      </c>
      <c r="N133" s="70">
        <v>407920</v>
      </c>
      <c r="O133" s="70">
        <v>12000</v>
      </c>
      <c r="P133" s="70">
        <v>0</v>
      </c>
      <c r="Q133" s="70">
        <v>130000</v>
      </c>
      <c r="R133" s="70">
        <v>960</v>
      </c>
      <c r="S133" s="70">
        <v>597497</v>
      </c>
      <c r="T133" s="70">
        <v>484052</v>
      </c>
    </row>
    <row r="146" spans="2:2" x14ac:dyDescent="0.4">
      <c r="B146" s="76"/>
    </row>
    <row r="159" spans="2:2" x14ac:dyDescent="0.4">
      <c r="B159" s="74"/>
    </row>
    <row r="172" spans="2:2" x14ac:dyDescent="0.4">
      <c r="B172" s="76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CDF00C-1DB3-4193-B9B0-0F816BD0AA03}">
  <dimension ref="A2:A15"/>
  <sheetViews>
    <sheetView showGridLines="0" zoomScaleNormal="100" workbookViewId="0">
      <selection activeCell="A15" sqref="A15"/>
    </sheetView>
  </sheetViews>
  <sheetFormatPr defaultRowHeight="17.399999999999999" x14ac:dyDescent="0.4"/>
  <sheetData>
    <row r="2" spans="1:1" x14ac:dyDescent="0.4">
      <c r="A2" t="s">
        <v>127</v>
      </c>
    </row>
    <row r="3" spans="1:1" x14ac:dyDescent="0.4">
      <c r="A3" t="s">
        <v>509</v>
      </c>
    </row>
    <row r="5" spans="1:1" x14ac:dyDescent="0.4">
      <c r="A5" t="s">
        <v>252</v>
      </c>
    </row>
    <row r="6" spans="1:1" x14ac:dyDescent="0.4">
      <c r="A6" t="s">
        <v>510</v>
      </c>
    </row>
    <row r="8" spans="1:1" x14ac:dyDescent="0.4">
      <c r="A8" t="s">
        <v>336</v>
      </c>
    </row>
    <row r="9" spans="1:1" x14ac:dyDescent="0.4">
      <c r="A9" t="s">
        <v>511</v>
      </c>
    </row>
    <row r="11" spans="1:1" x14ac:dyDescent="0.4">
      <c r="A11" t="s">
        <v>516</v>
      </c>
    </row>
    <row r="12" spans="1:1" x14ac:dyDescent="0.4">
      <c r="A12" t="s">
        <v>517</v>
      </c>
    </row>
    <row r="14" spans="1:1" x14ac:dyDescent="0.4">
      <c r="A14" t="s">
        <v>479</v>
      </c>
    </row>
    <row r="15" spans="1:1" x14ac:dyDescent="0.4">
      <c r="A15" t="s">
        <v>512</v>
      </c>
    </row>
  </sheetData>
  <phoneticPr fontId="2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report</vt:lpstr>
      <vt:lpstr>최종 투자 판단</vt:lpstr>
      <vt:lpstr>raw data</vt:lpstr>
      <vt:lpstr>IR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서민석</dc:creator>
  <cp:lastModifiedBy>서민석</cp:lastModifiedBy>
  <dcterms:created xsi:type="dcterms:W3CDTF">2024-04-27T04:47:52Z</dcterms:created>
  <dcterms:modified xsi:type="dcterms:W3CDTF">2025-01-08T05:42:36Z</dcterms:modified>
</cp:coreProperties>
</file>